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381" documentId="8_{69657B3C-A8A6-4838-9F3D-BEB5CFB6F16F}" xr6:coauthVersionLast="47" xr6:coauthVersionMax="47" xr10:uidLastSave="{10EF8C99-B8C7-444A-B357-AE9E2D632F50}"/>
  <bookViews>
    <workbookView xWindow="-108" yWindow="-108" windowWidth="23256" windowHeight="12576" activeTab="13" xr2:uid="{1AC46624-41BB-49E8-B655-402717A4735C}"/>
  </bookViews>
  <sheets>
    <sheet name="t1" sheetId="25" r:id="rId1"/>
    <sheet name="t2" sheetId="10" r:id="rId2"/>
    <sheet name="t3" sheetId="7" r:id="rId3"/>
    <sheet name="t4" sheetId="8" r:id="rId4"/>
    <sheet name="t5" sheetId="9" r:id="rId5"/>
    <sheet name="t6" sheetId="1" r:id="rId6"/>
    <sheet name="f1" sheetId="2" r:id="rId7"/>
    <sheet name="f2" sheetId="3" r:id="rId8"/>
    <sheet name="t7" sheetId="4" r:id="rId9"/>
    <sheet name="t8" sheetId="5" r:id="rId10"/>
    <sheet name="t9" sheetId="11" r:id="rId11"/>
    <sheet name="f3" sheetId="12" r:id="rId12"/>
    <sheet name="t10" sheetId="13" r:id="rId13"/>
    <sheet name="t11" sheetId="14" r:id="rId14"/>
    <sheet name="f4" sheetId="15" r:id="rId15"/>
    <sheet name="t12" sheetId="16" r:id="rId16"/>
    <sheet name="t13" sheetId="17" r:id="rId17"/>
    <sheet name="t14" sheetId="18" r:id="rId18"/>
    <sheet name="f5" sheetId="19" r:id="rId19"/>
    <sheet name="t15" sheetId="20" r:id="rId20"/>
    <sheet name="t16" sheetId="21" r:id="rId21"/>
    <sheet name="t17" sheetId="22" r:id="rId22"/>
    <sheet name="t18" sheetId="23" r:id="rId23"/>
    <sheet name="f6" sheetId="24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Key1" localSheetId="0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hidden="1">#REF!</definedName>
    <definedName name="a">[1]Sheet1!$C$30</definedName>
    <definedName name="Anno">'[2]1.01.1'!$C$3</definedName>
    <definedName name="_xlnm.Print_Area" localSheetId="0">'t1'!$A$1:$O$42</definedName>
    <definedName name="_xlnm.Print_Area" localSheetId="2">'t3'!#REF!</definedName>
    <definedName name="_xlnm.Print_Area" localSheetId="3">'t4'!#REF!</definedName>
    <definedName name="_xlnm.Print_Area" localSheetId="4">'t5'!$A$1:$O$1</definedName>
    <definedName name="Area_stampa_MI" localSheetId="0">#REF!</definedName>
    <definedName name="Area_stampa_MI">#REF!</definedName>
    <definedName name="ASSOLUTI" localSheetId="0">#REF!</definedName>
    <definedName name="ASSOLUTI">#REF!</definedName>
    <definedName name="confr.azi.cens" localSheetId="0">[3]confronti!#REF!</definedName>
    <definedName name="confr.azi.cens">[3]confronti!#REF!</definedName>
    <definedName name="confr.ric.prev.94" localSheetId="0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0">#REF!</definedName>
    <definedName name="CRF_Summary2_Dyn10">#REF!</definedName>
    <definedName name="CRF_Summary2_Dyn11" localSheetId="0">#REF!</definedName>
    <definedName name="CRF_Summary2_Dyn11">#REF!</definedName>
    <definedName name="CRF_Summary2_Dyn12" localSheetId="0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 localSheetId="0">#REF!</definedName>
    <definedName name="CRF_Table10s2_Dyn10">#REF!</definedName>
    <definedName name="CRF_Table10s2_Dyn11" localSheetId="0">#REF!</definedName>
    <definedName name="CRF_Table10s2_Dyn11">#REF!</definedName>
    <definedName name="CRF_Table10s2_Dyn12" localSheetId="0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dop">[7]Abruzzo!#REF!</definedName>
    <definedName name="f_abruzzo">[8]Abruzzo!#REF!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Freq" localSheetId="2">#REF!</definedName>
    <definedName name="Freq" localSheetId="3">#REF!</definedName>
    <definedName name="Freq" localSheetId="4">#REF!</definedName>
    <definedName name="Freq">#REF!</definedName>
    <definedName name="IDX" localSheetId="2">'t3'!#REF!</definedName>
    <definedName name="IDX" localSheetId="3">'t4'!#REF!</definedName>
    <definedName name="IDX" localSheetId="4">'t5'!#REF!</definedName>
    <definedName name="igp">'[9]1.01.1'!$C$3</definedName>
    <definedName name="lop">[10]confronti!#REF!</definedName>
    <definedName name="LOP.XLS" localSheetId="0">#REF!</definedName>
    <definedName name="LOP.XLS">#REF!</definedName>
    <definedName name="m_abruzzo">[8]Abruzzo!#REF!</definedName>
    <definedName name="m_basilicata">[8]Basilicata!#REF!</definedName>
    <definedName name="m_bolzano">[8]Bolzano!#REF!</definedName>
    <definedName name="m_calabria">[8]Calabria!#REF!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PERCENTUALI" localSheetId="0">#REF!</definedName>
    <definedName name="PERCENTUALI">#REF!</definedName>
    <definedName name="print" localSheetId="0">#REF!</definedName>
    <definedName name="print">#REF!</definedName>
    <definedName name="Print_Area_MI" localSheetId="0">#REF!</definedName>
    <definedName name="Print_Area_MI">#REF!</definedName>
    <definedName name="PRODOTTI">#REF!</definedName>
    <definedName name="PROVA_12_97">#REF!</definedName>
    <definedName name="Query2">#REF!</definedName>
    <definedName name="re">[1]Sheet1!$C$4</definedName>
    <definedName name="REGIONI">#REF!</definedName>
    <definedName name="s">[1]Sheet1!$C$30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 localSheetId="0">[11]TAV_3_25!#REF!</definedName>
    <definedName name="Tav_3_25_NE">#REF!</definedName>
    <definedName name="Tav_3_25_NO" localSheetId="0">[11]TAV_3_25!#REF!</definedName>
    <definedName name="Tav_3_25_NO">#REF!</definedName>
    <definedName name="Tav_3_25_NORD" localSheetId="0">#REF!</definedName>
    <definedName name="Tav_3_25_NORD">#REF!</definedName>
    <definedName name="Tav_3_3_CENTRO" localSheetId="0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24" l="1"/>
  <c r="C10" i="24" s="1"/>
  <c r="C9" i="24"/>
  <c r="C3" i="24"/>
  <c r="C2" i="24"/>
  <c r="E6" i="23"/>
  <c r="D6" i="23"/>
  <c r="G16" i="19"/>
  <c r="F16" i="19"/>
  <c r="E16" i="19"/>
  <c r="D16" i="19"/>
  <c r="C16" i="19"/>
  <c r="B16" i="19"/>
  <c r="C17" i="18"/>
  <c r="C16" i="18"/>
  <c r="C15" i="18"/>
  <c r="C14" i="18"/>
  <c r="C11" i="18"/>
  <c r="C10" i="18"/>
  <c r="C9" i="18"/>
  <c r="C6" i="18"/>
  <c r="C5" i="18"/>
  <c r="C4" i="18"/>
  <c r="N9" i="17"/>
  <c r="K9" i="17"/>
  <c r="H9" i="17"/>
  <c r="E9" i="17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24" l="1"/>
  <c r="C5" i="24"/>
  <c r="C6" i="24"/>
  <c r="C7" i="24"/>
  <c r="C8" i="24"/>
  <c r="E8" i="9" l="1"/>
</calcChain>
</file>

<file path=xl/sharedStrings.xml><?xml version="1.0" encoding="utf-8"?>
<sst xmlns="http://schemas.openxmlformats.org/spreadsheetml/2006/main" count="596" uniqueCount="425">
  <si>
    <t xml:space="preserve">     Zona altimetrica</t>
  </si>
  <si>
    <t>montagna interna</t>
  </si>
  <si>
    <t>montagna litoranea</t>
  </si>
  <si>
    <t>collina interna</t>
  </si>
  <si>
    <t>collina litoranea</t>
  </si>
  <si>
    <t>pianura</t>
  </si>
  <si>
    <t>Totale</t>
  </si>
  <si>
    <t>Valori per ettaro in migliaia di euro</t>
  </si>
  <si>
    <t>Nord-ovest</t>
  </si>
  <si>
    <t>Nord-est</t>
  </si>
  <si>
    <t>-</t>
  </si>
  <si>
    <t>Centro</t>
  </si>
  <si>
    <t>Sud</t>
  </si>
  <si>
    <t>Isole</t>
  </si>
  <si>
    <r>
      <t>Fonte</t>
    </r>
    <r>
      <rPr>
        <sz val="10"/>
        <rFont val="Calibri"/>
        <family val="2"/>
        <scheme val="minor"/>
      </rPr>
      <t>: CREA, Banca dati dei valori fondiari.</t>
    </r>
  </si>
  <si>
    <t>VALORI PER GRAFICI</t>
  </si>
  <si>
    <t>Numeri indice correnti</t>
  </si>
  <si>
    <t>Numeri indice reali</t>
  </si>
  <si>
    <t>Fonte: CREA, Banca dati dei valori fondiari</t>
  </si>
  <si>
    <t>Fonte: ISTAT, Attività notarile; Banca d'Italia, Bollettino statistico.</t>
  </si>
  <si>
    <t>Credito per acquisto immobili rurali</t>
  </si>
  <si>
    <t>Compravendite di terreni agricoli</t>
  </si>
  <si>
    <t>Numero operazioni</t>
  </si>
  <si>
    <t>Superficie 
(ha)</t>
  </si>
  <si>
    <t>Importo 
(mil. euro)</t>
  </si>
  <si>
    <t>Importo per ettaro (euro)</t>
  </si>
  <si>
    <t>Importo per operazione (euro)</t>
  </si>
  <si>
    <t>Nord</t>
  </si>
  <si>
    <t>Italia</t>
  </si>
  <si>
    <t>Fonte: ISMEA</t>
  </si>
  <si>
    <t xml:space="preserve">                  In % su totale</t>
  </si>
  <si>
    <t xml:space="preserve">           2020/2010 in %</t>
  </si>
  <si>
    <t>Aziende</t>
  </si>
  <si>
    <t>SAU</t>
  </si>
  <si>
    <t>Solo in proprietà</t>
  </si>
  <si>
    <t>Solo in affitto</t>
  </si>
  <si>
    <t>Proprietà e affitto</t>
  </si>
  <si>
    <t>Fonte: ISTAT, Censimento dell'agricoltura 2010 e 2020.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</si>
  <si>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dato complessivo comprende le aziende senza SAU.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</si>
  <si>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La superficie in affitto è comprensiva dell'uso gratuito.</t>
    </r>
  </si>
  <si>
    <t>Totale manodopera</t>
  </si>
  <si>
    <t>Manodopera non familiare</t>
  </si>
  <si>
    <t>Manodopera familiare</t>
  </si>
  <si>
    <t>Giornate di lavoro standard procapite</t>
  </si>
  <si>
    <t>Persone</t>
  </si>
  <si>
    <t>2020/2010 
(%)</t>
  </si>
  <si>
    <t>Fino a 30</t>
  </si>
  <si>
    <t>da 31 a 200</t>
  </si>
  <si>
    <t>oltre 200</t>
  </si>
  <si>
    <t xml:space="preserve">Uomini </t>
  </si>
  <si>
    <t>Donne</t>
  </si>
  <si>
    <t xml:space="preserve">Tab 3.4: Capi azienda per genere e per classi di giornate di lavoro standard. Anni 2020 e variazione % su 2010 </t>
  </si>
  <si>
    <t>Continuativa</t>
  </si>
  <si>
    <t>Saltuaria</t>
  </si>
  <si>
    <t>Non assunta direttamente</t>
  </si>
  <si>
    <t>Italiani/e</t>
  </si>
  <si>
    <t>Stranieri/e UE</t>
  </si>
  <si>
    <t>Stranieri/e extra-UE</t>
  </si>
  <si>
    <t>Persone per tipologia di mandopera</t>
  </si>
  <si>
    <t>Persone per nazionalità</t>
  </si>
  <si>
    <t>Italiano/a</t>
  </si>
  <si>
    <t>Straniero/a</t>
  </si>
  <si>
    <t>TOTALE</t>
  </si>
  <si>
    <t>Occupati stranieri sul totale (%)</t>
  </si>
  <si>
    <t>Fig. 3.2 -  Indice dei prezzi correnti e dei prezzi deflazionati dei terreni agricoli in Italia (2000=100)</t>
  </si>
  <si>
    <t>Tab 3.7 - Numero, superficie e valore delle compravendite effettuate con la Banca della Terra (2018-2022)</t>
  </si>
  <si>
    <t>Tab 3.8 - Aziende e SAU per titolo di possesso dei terreni nel 2028</t>
  </si>
  <si>
    <t> </t>
  </si>
  <si>
    <t>Fonte: Istat</t>
  </si>
  <si>
    <t>9.1</t>
  </si>
  <si>
    <t>0.3</t>
  </si>
  <si>
    <t>8.8</t>
  </si>
  <si>
    <t>100.0</t>
  </si>
  <si>
    <t>0.7</t>
  </si>
  <si>
    <t>0.6</t>
  </si>
  <si>
    <t>0.1</t>
  </si>
  <si>
    <t>29.0</t>
  </si>
  <si>
    <t>31.5</t>
  </si>
  <si>
    <t>- assicurazioni e altro</t>
  </si>
  <si>
    <t>-0.8</t>
  </si>
  <si>
    <t>-3.2</t>
  </si>
  <si>
    <t>2.4</t>
  </si>
  <si>
    <t>0.8</t>
  </si>
  <si>
    <t>0.9</t>
  </si>
  <si>
    <t>- trasporti aziendali</t>
  </si>
  <si>
    <t>-0.5</t>
  </si>
  <si>
    <t>-1.9</t>
  </si>
  <si>
    <t>1.4</t>
  </si>
  <si>
    <t>1.6</t>
  </si>
  <si>
    <t>- acque irrigue</t>
  </si>
  <si>
    <t>-13.3</t>
  </si>
  <si>
    <t>-8.8</t>
  </si>
  <si>
    <t>-4.4</t>
  </si>
  <si>
    <t>1.0</t>
  </si>
  <si>
    <t>1.3</t>
  </si>
  <si>
    <t>- Sifim</t>
  </si>
  <si>
    <t>0.0</t>
  </si>
  <si>
    <t>32.3</t>
  </si>
  <si>
    <t>35.2</t>
  </si>
  <si>
    <t>Altri beni e servizi</t>
  </si>
  <si>
    <t>17.6</t>
  </si>
  <si>
    <t>-0.2</t>
  </si>
  <si>
    <t>17.8</t>
  </si>
  <si>
    <t>8.7</t>
  </si>
  <si>
    <t>8.0</t>
  </si>
  <si>
    <t>Reimpieghi</t>
  </si>
  <si>
    <t>12.6</t>
  </si>
  <si>
    <t>4.9</t>
  </si>
  <si>
    <t>4.8</t>
  </si>
  <si>
    <t>- elettrica</t>
  </si>
  <si>
    <t>14.2</t>
  </si>
  <si>
    <t>13.6</t>
  </si>
  <si>
    <t>13.7</t>
  </si>
  <si>
    <t>13.0</t>
  </si>
  <si>
    <t>Energia motrice</t>
  </si>
  <si>
    <t>3.6</t>
  </si>
  <si>
    <t>1.8</t>
  </si>
  <si>
    <t>3.9</t>
  </si>
  <si>
    <t>4.1</t>
  </si>
  <si>
    <t>Fitosanitari</t>
  </si>
  <si>
    <t>22.2</t>
  </si>
  <si>
    <t>21.3</t>
  </si>
  <si>
    <t>6.9</t>
  </si>
  <si>
    <t>6.2</t>
  </si>
  <si>
    <t>Concimi</t>
  </si>
  <si>
    <t>0.2</t>
  </si>
  <si>
    <t>14.1</t>
  </si>
  <si>
    <t>28.7</t>
  </si>
  <si>
    <t>27.4</t>
  </si>
  <si>
    <t>Mangimi e spese varie per il bestiame</t>
  </si>
  <si>
    <t>6.1</t>
  </si>
  <si>
    <t>1.7</t>
  </si>
  <si>
    <t>5.9</t>
  </si>
  <si>
    <t>6.0</t>
  </si>
  <si>
    <t>Sementi e piantine</t>
  </si>
  <si>
    <t>Quantità</t>
  </si>
  <si>
    <t>Prezzo</t>
  </si>
  <si>
    <t>Scomposizione var.% 2020/21</t>
  </si>
  <si>
    <t>Ripartizione %</t>
  </si>
  <si>
    <t>Valori correnti</t>
  </si>
  <si>
    <t>Tabella 3.9 - Consumi intermedi dell'Agricoltura (milioni di euro)</t>
  </si>
  <si>
    <t>Fonte ISTAT</t>
  </si>
  <si>
    <t>Fig. 3.3 - Indici dei prezzi dei prodotti acquistati dagli agricoltori (2015=100)</t>
  </si>
  <si>
    <t>Prodotti venduti</t>
  </si>
  <si>
    <t>Energia</t>
  </si>
  <si>
    <t>Mangimi</t>
  </si>
  <si>
    <t>Fertilizzanti</t>
  </si>
  <si>
    <t>Sementi</t>
  </si>
  <si>
    <t>Mese</t>
  </si>
  <si>
    <t>Anno</t>
  </si>
  <si>
    <t>Fonte: CREA,  Banca Dati RICA online - 2020 - I dati sono pesati e sono stati utilizzati i pesi per la stratificazione del campione teorico regionale.</t>
  </si>
  <si>
    <t>Altri costi : Altre spese dirette, altri costi per fattori di consumo extraziedali, costi per servizi e consumi per agriturismo.</t>
  </si>
  <si>
    <t>CI: Consumi intermedi sono definiti come somma dei fattori di consumo extraziendale, delle altre spese dirette e dai servizi di terzi.</t>
  </si>
  <si>
    <t>NOTE:</t>
  </si>
  <si>
    <t>Var. % 2020/19</t>
  </si>
  <si>
    <t xml:space="preserve">Italia </t>
  </si>
  <si>
    <t>Aziende miste</t>
  </si>
  <si>
    <t>Granivori</t>
  </si>
  <si>
    <t>Erbivori</t>
  </si>
  <si>
    <t>Coltivazioni permanenti</t>
  </si>
  <si>
    <t>Ortofloricoltura</t>
  </si>
  <si>
    <t>Seminativi</t>
  </si>
  <si>
    <t>OTE</t>
  </si>
  <si>
    <t>Grandi</t>
  </si>
  <si>
    <t>Medio Grandi</t>
  </si>
  <si>
    <t>Medie</t>
  </si>
  <si>
    <t>Medio Piccole</t>
  </si>
  <si>
    <t>Piccole</t>
  </si>
  <si>
    <t>Dimensione Economica</t>
  </si>
  <si>
    <t>Pianura</t>
  </si>
  <si>
    <t>Collina</t>
  </si>
  <si>
    <t>Montagna</t>
  </si>
  <si>
    <t>Altimetria</t>
  </si>
  <si>
    <t>Circoscrizioni</t>
  </si>
  <si>
    <t>%</t>
  </si>
  <si>
    <t>% su CI</t>
  </si>
  <si>
    <t>euro</t>
  </si>
  <si>
    <t>CI/PL</t>
  </si>
  <si>
    <t>Altri costi</t>
  </si>
  <si>
    <t>Assicurazioni</t>
  </si>
  <si>
    <t>Noleggi Passivi</t>
  </si>
  <si>
    <t>Spese Generali Fondiarie</t>
  </si>
  <si>
    <t>Spese Trasf. e Comm.</t>
  </si>
  <si>
    <t>Energia, Acqua e Combustibile</t>
  </si>
  <si>
    <t>Meccanizzazione</t>
  </si>
  <si>
    <t>Agrofarmaci</t>
  </si>
  <si>
    <t xml:space="preserve">Mangimi e altre spese </t>
  </si>
  <si>
    <t>Consumi intermedi (CI) - 2020</t>
  </si>
  <si>
    <t>Consumi intermedi (CI) - 2019</t>
  </si>
  <si>
    <t>Tab 3.10 - Consumi intermedi medi aziendali per circoscrizione, zona altimetrica, classi di UDE e OTE e incidenza delle principali categorio di costo - 2020</t>
  </si>
  <si>
    <t>Agricoltura, silvicoltura e pesca</t>
  </si>
  <si>
    <t>Industria alimentare, bevande e tabacco</t>
  </si>
  <si>
    <t>valori</t>
  </si>
  <si>
    <t>var % anno precedente</t>
  </si>
  <si>
    <t>Fonte: elaborazioni su dati BDS di Banca d'Italia e ISTAT (Principali aggregati annuali di Contabilità Nazionale)</t>
  </si>
  <si>
    <t>TRI30181</t>
  </si>
  <si>
    <t>Fenomeno economico</t>
  </si>
  <si>
    <t>Ente segnalante</t>
  </si>
  <si>
    <t>Banche, finanziarie e veicoli</t>
  </si>
  <si>
    <t>Diff % anno precedente</t>
  </si>
  <si>
    <t>IV Trim. 2021</t>
  </si>
  <si>
    <t>III Trim. 2021</t>
  </si>
  <si>
    <t>II Trim. 2021</t>
  </si>
  <si>
    <t>I Trim. 2021</t>
  </si>
  <si>
    <t>IV Trim. 2020</t>
  </si>
  <si>
    <t>III Trim. 2020</t>
  </si>
  <si>
    <t>II Trim. 2020</t>
  </si>
  <si>
    <t>I Trim. 2020</t>
  </si>
  <si>
    <t>IV Trim. 2019</t>
  </si>
  <si>
    <t>III Trim. 2019</t>
  </si>
  <si>
    <t>II Trim. 2019</t>
  </si>
  <si>
    <t>I Trim. 2019</t>
  </si>
  <si>
    <t>IV Trim. 2018</t>
  </si>
  <si>
    <t>III Trim. 2018</t>
  </si>
  <si>
    <t>II Trim. 2018</t>
  </si>
  <si>
    <t>I Trim. 2018</t>
  </si>
  <si>
    <t>IV Trim. 2017</t>
  </si>
  <si>
    <t>III Trim. 2017</t>
  </si>
  <si>
    <t>II Trim. 2016</t>
  </si>
  <si>
    <t>I Trim. 2017</t>
  </si>
  <si>
    <t>IV Trim. 2016</t>
  </si>
  <si>
    <t>III Trim. 2016</t>
  </si>
  <si>
    <t>I Trim. 2016</t>
  </si>
  <si>
    <t>IV Trim. 2015</t>
  </si>
  <si>
    <t>III Trim. 2015</t>
  </si>
  <si>
    <t>II Trim. 2015</t>
  </si>
  <si>
    <t>I Trim. 2015</t>
  </si>
  <si>
    <t>IV Trim. 2014</t>
  </si>
  <si>
    <t>III Trim. 2014</t>
  </si>
  <si>
    <t>II Trim. 2014</t>
  </si>
  <si>
    <t>I Trim. 2014</t>
  </si>
  <si>
    <t>IV Trim. 2013</t>
  </si>
  <si>
    <t>III Trim. 2013</t>
  </si>
  <si>
    <t>II Trim. 2013</t>
  </si>
  <si>
    <t>I Trim. 2013</t>
  </si>
  <si>
    <t>IV Trim. 2012</t>
  </si>
  <si>
    <t>III Trim. 2012</t>
  </si>
  <si>
    <t>II Trim. 2012</t>
  </si>
  <si>
    <t>I Trim. 2012</t>
  </si>
  <si>
    <t>IV Trim. 2011</t>
  </si>
  <si>
    <t>III Trim. 2011</t>
  </si>
  <si>
    <t>II Trim. 2011</t>
  </si>
  <si>
    <t>I Trim. 2011</t>
  </si>
  <si>
    <t>IV Trim. 2010</t>
  </si>
  <si>
    <t>III Trim. 2010</t>
  </si>
  <si>
    <t>II Trim. 2010</t>
  </si>
  <si>
    <t>I Trim. 2010</t>
  </si>
  <si>
    <t>IV Trim. 2009</t>
  </si>
  <si>
    <t>III Trim. 2009</t>
  </si>
  <si>
    <t>II Trim. 2009</t>
  </si>
  <si>
    <t>I Trim. 2009</t>
  </si>
  <si>
    <t>Prospetto estratto il 01-09-2022 15:52</t>
  </si>
  <si>
    <t>Da 30.000 a &lt; 75.000 euro</t>
  </si>
  <si>
    <t>Da 75.000 a &lt; 125.000 euro</t>
  </si>
  <si>
    <t xml:space="preserve"> Da 125.000 a &lt; 250.000 euro</t>
  </si>
  <si>
    <t xml:space="preserve">Da 250.000 a &lt; 500.000 euro </t>
  </si>
  <si>
    <t xml:space="preserve"> Da 500.000 a &lt; 1.000.000 euro </t>
  </si>
  <si>
    <t>Da 1.000.000 a &lt; 2.500.000 euro</t>
  </si>
  <si>
    <t>Da 2.500.000 a &lt; 5.000.000 euro</t>
  </si>
  <si>
    <t>Da 5.000.000 a &lt; 25.000.000 euro</t>
  </si>
  <si>
    <t xml:space="preserve"> &gt;= 25.000.000 euro</t>
  </si>
  <si>
    <t xml:space="preserve"> Totale classi di grandezza compreso lo 0 </t>
  </si>
  <si>
    <t>% classe su totale 2021</t>
  </si>
  <si>
    <t>Fonte: elaborazioni su dati BDS di Banca d'Italia</t>
  </si>
  <si>
    <t>Italia nord-occidentale</t>
  </si>
  <si>
    <t>Italia nord-orientale</t>
  </si>
  <si>
    <t>Italia centrale</t>
  </si>
  <si>
    <t>Italia meridionale</t>
  </si>
  <si>
    <t>Italia insulare</t>
  </si>
  <si>
    <t xml:space="preserve">Fonte: elaborazioni su dati BDS di Banca d'Italia </t>
  </si>
  <si>
    <t xml:space="preserve">Totale Italia </t>
  </si>
  <si>
    <t>Tipologie di destinazione</t>
  </si>
  <si>
    <t xml:space="preserve">Flusso annuale nuovi prestiti in default rettificato/prestiti non in default rettificato anno precedente - per area geografica, settore e attività economica della clientela </t>
  </si>
  <si>
    <t>Tasso di deterioramento annuale dei prestiti - default rettificato: utilizzato (Enti segnalanti in Centrale dei rischi)</t>
  </si>
  <si>
    <t>nord ovest</t>
  </si>
  <si>
    <t>nord est</t>
  </si>
  <si>
    <t>centro</t>
  </si>
  <si>
    <t>sud</t>
  </si>
  <si>
    <t>isole</t>
  </si>
  <si>
    <t>2022 (marzo)</t>
  </si>
  <si>
    <t xml:space="preserve"> (milioni di euro)</t>
  </si>
  <si>
    <t>Investimenti fissi lordi</t>
  </si>
  <si>
    <t>Ammortamenti</t>
  </si>
  <si>
    <t>valori correnti</t>
  </si>
  <si>
    <t>Fonte: Elaborazioni su dati ISTAT.</t>
  </si>
  <si>
    <t>Agricoltura, Silvicotura e pesca</t>
  </si>
  <si>
    <t>Industria Manufatturiera</t>
  </si>
  <si>
    <t>Costruzioni</t>
  </si>
  <si>
    <t>Totale attività economiche</t>
  </si>
  <si>
    <t>Investimenti per unità di lavoro</t>
  </si>
  <si>
    <t>Var. % 2021/20</t>
  </si>
  <si>
    <r>
      <t>1</t>
    </r>
    <r>
      <rPr>
        <sz val="10"/>
        <rFont val="Calibri"/>
        <family val="2"/>
        <scheme val="minor"/>
      </rPr>
      <t xml:space="preserve">  Al lordo degli investimenti in abitazioni.</t>
    </r>
  </si>
  <si>
    <r>
      <t>2</t>
    </r>
    <r>
      <rPr>
        <sz val="10"/>
        <rFont val="Calibri"/>
        <family val="2"/>
        <scheme val="minor"/>
      </rPr>
      <t xml:space="preserve"> Al netto degli ammortamenti.</t>
    </r>
  </si>
  <si>
    <t>Fabbricati rurali</t>
  </si>
  <si>
    <t xml:space="preserve">  Impianti e macchinari e armamenti</t>
  </si>
  <si>
    <t>Risorse biologiche coltivate</t>
  </si>
  <si>
    <t xml:space="preserve">  Prodotti di proprietà intellettuale</t>
  </si>
  <si>
    <t>% su totale investimenti (2021)</t>
  </si>
  <si>
    <t>Fonte: Elaborazioni su dati ISTAT</t>
  </si>
  <si>
    <t>Tabella 3.18  - Immatricolazioni delle macchine agricole - anni 2018-2021</t>
  </si>
  <si>
    <t>peso sul totale 2021</t>
  </si>
  <si>
    <t>unità</t>
  </si>
  <si>
    <t xml:space="preserve">Trattrici </t>
  </si>
  <si>
    <t>Rimorchi</t>
  </si>
  <si>
    <t xml:space="preserve">Trattrici con pianale di carico </t>
  </si>
  <si>
    <t xml:space="preserve">Fonte: elaborazioni su dati FederUnacoma  </t>
  </si>
  <si>
    <t>trattrici</t>
  </si>
  <si>
    <t>Figura 3.6 - Percentuali di nuove immatricolazioni di trattrici nelle regioni, 2021</t>
  </si>
  <si>
    <t>ALTRE REGIONI</t>
  </si>
  <si>
    <t>(migliaia di unità)</t>
  </si>
  <si>
    <t>Nord-Ovest</t>
  </si>
  <si>
    <t>Nord-Est</t>
  </si>
  <si>
    <t>Sud-Isole</t>
  </si>
  <si>
    <t>var. %</t>
  </si>
  <si>
    <t>POPOLAZIONE 15-89</t>
  </si>
  <si>
    <t>Occupati:</t>
  </si>
  <si>
    <t xml:space="preserve">   agricoltura</t>
  </si>
  <si>
    <t xml:space="preserve">   industria</t>
  </si>
  <si>
    <t xml:space="preserve">   altre attività</t>
  </si>
  <si>
    <t>Disoccupati</t>
  </si>
  <si>
    <t>Forze di lavoro</t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</si>
  <si>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</si>
  <si>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</si>
  <si>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</si>
  <si>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t>di cui: Femmine</t>
  </si>
  <si>
    <r>
      <t>1</t>
    </r>
    <r>
      <rPr>
        <sz val="10"/>
        <rFont val="Calibri"/>
        <family val="2"/>
        <scheme val="minor"/>
      </rPr>
      <t xml:space="preserve"> Rapporto percentuale tra forze di lavoro e popolazione.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</si>
  <si>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</si>
  <si>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</si>
  <si>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</si>
  <si>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t>2021/20</t>
  </si>
  <si>
    <t>Tab. 3.2 -  Occupati per cittadinanza</t>
  </si>
  <si>
    <t xml:space="preserve"> - di cui stranieri dipendenti</t>
  </si>
  <si>
    <t xml:space="preserve"> - di cui italiani/e dipendenti</t>
  </si>
  <si>
    <t>(migliaia)</t>
  </si>
  <si>
    <t>Fonte: ISTAT, Rilevazione sulle Forze di Lavoro.</t>
  </si>
  <si>
    <r>
      <t>Tab 3.3: Manodopera familiare e non familiare: persone e giornate di lavoro standard</t>
    </r>
    <r>
      <rPr>
        <vertAlign val="superscript"/>
        <sz val="10"/>
        <rFont val="Calibri"/>
        <family val="2"/>
        <scheme val="minor"/>
      </rPr>
      <t>1</t>
    </r>
  </si>
  <si>
    <t>1. Le giornate di lavoro standard si compongono di otto ore lavorative.</t>
  </si>
  <si>
    <t xml:space="preserve"> - maschi</t>
  </si>
  <si>
    <t xml:space="preserve"> - femmine</t>
  </si>
  <si>
    <t>Composizione %</t>
  </si>
  <si>
    <t>PIEMONTE</t>
  </si>
  <si>
    <t>LOMBARDIA</t>
  </si>
  <si>
    <t>VENETO</t>
  </si>
  <si>
    <t>EMILIA R.</t>
  </si>
  <si>
    <t>PUGLIA</t>
  </si>
  <si>
    <t>SICILIA</t>
  </si>
  <si>
    <t>TRENTINO</t>
  </si>
  <si>
    <r>
      <t>Servizi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</si>
  <si>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Rapporto tra flusso annuale nuovi prestiti in default rettificato su prestiti non in default anno precedente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</si>
  <si>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Enti segnalanti in Centrale rischi</t>
    </r>
  </si>
  <si>
    <r>
      <t>SAU</t>
    </r>
    <r>
      <rPr>
        <vertAlign val="superscript"/>
        <sz val="10"/>
        <rFont val="Calibri"/>
        <family val="2"/>
        <scheme val="minor"/>
      </rPr>
      <t>2</t>
    </r>
  </si>
  <si>
    <r>
      <t>Totale</t>
    </r>
    <r>
      <rPr>
        <vertAlign val="superscript"/>
        <sz val="10"/>
        <rFont val="Calibri"/>
        <family val="2"/>
        <scheme val="minor"/>
      </rPr>
      <t>1</t>
    </r>
  </si>
  <si>
    <r>
      <t xml:space="preserve">2020 </t>
    </r>
    <r>
      <rPr>
        <vertAlign val="superscript"/>
        <sz val="10"/>
        <rFont val="Calibri"/>
        <family val="2"/>
        <scheme val="minor"/>
      </rPr>
      <t>2</t>
    </r>
  </si>
  <si>
    <r>
      <t>Classi di giornate di lavoro standard</t>
    </r>
    <r>
      <rPr>
        <vertAlign val="superscript"/>
        <sz val="10"/>
        <rFont val="Calibri"/>
        <family val="2"/>
        <scheme val="minor"/>
      </rPr>
      <t>1</t>
    </r>
  </si>
  <si>
    <t>2. Sono escluse le proprietà collettive.</t>
  </si>
  <si>
    <t>Tab 3.5 - Persone della manodopera non familiare per tipologia di manodopera e nazionalità - 2020</t>
  </si>
  <si>
    <t>Variazione percentuale 2021/20</t>
  </si>
  <si>
    <t>Fig. 3.2 - Confronto tra andamenti del numero di compravendite dei terreni agricoli e credito per l'acquisto di immobili rurali - migliaia di euro</t>
  </si>
  <si>
    <t>Beni e servizi</t>
  </si>
  <si>
    <r>
      <t>Valori concatenati</t>
    </r>
    <r>
      <rPr>
        <vertAlign val="superscript"/>
        <sz val="10"/>
        <rFont val="Calibri"/>
        <family val="2"/>
        <scheme val="minor"/>
      </rPr>
      <t>1</t>
    </r>
  </si>
  <si>
    <t>1. Anno di riferimento 2015</t>
  </si>
  <si>
    <r>
      <t>Fig. 3.4 - Andamento trimestrale dei Prestiti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(escluse sofferenze) all'agricoltura, silvicoltura e pesca: accordato operativo</t>
    </r>
  </si>
  <si>
    <t>1. da Banche, finanziarie e veicoli</t>
  </si>
  <si>
    <t>(milioni di euro)</t>
  </si>
  <si>
    <r>
      <t>Tab. 3.12- Agricoltura, silvicoltura e pesca- Prestiti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(escluse sofferenze) per classe di grandezza del fido globale accordato (consistenze in milioni di euro)</t>
    </r>
  </si>
  <si>
    <r>
      <t xml:space="preserve">2022 </t>
    </r>
    <r>
      <rPr>
        <vertAlign val="superscript"/>
        <sz val="10"/>
        <rFont val="Calibri"/>
        <family val="2"/>
        <scheme val="minor"/>
      </rPr>
      <t>2</t>
    </r>
  </si>
  <si>
    <t>1. Erogati da Banche</t>
  </si>
  <si>
    <t>2. Consistenze primo trimestre</t>
  </si>
  <si>
    <t>Variazione % 2021/2020</t>
  </si>
  <si>
    <t>Variazione % 2021/2011</t>
  </si>
  <si>
    <r>
      <t>Tabella 3.13 -  Prestiti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(esclusi PTC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alla produzione per  circoscrizioni e attività economica della clientela (consistenze in milioni di euro)</t>
    </r>
  </si>
  <si>
    <r>
      <t xml:space="preserve">2022 </t>
    </r>
    <r>
      <rPr>
        <vertAlign val="superscript"/>
        <sz val="10"/>
        <rFont val="Calibri"/>
        <family val="2"/>
        <scheme val="minor"/>
      </rPr>
      <t>3</t>
    </r>
  </si>
  <si>
    <t>1. Erogati da Banche e Cassa depositi e prestiti</t>
  </si>
  <si>
    <t xml:space="preserve">2. Pronti contro termine </t>
  </si>
  <si>
    <t>3. Consistenze primo trimestre</t>
  </si>
  <si>
    <t>Variazioni cumulate 2021-2015</t>
  </si>
  <si>
    <t>Incidenza % su totale Italia - 2021</t>
  </si>
  <si>
    <t xml:space="preserve"> - con tasso agevolato</t>
  </si>
  <si>
    <t xml:space="preserve"> - con tasso non agevolato</t>
  </si>
  <si>
    <t>acquisto Immobili rurali</t>
  </si>
  <si>
    <t>acquisto macchine e attrezzature</t>
  </si>
  <si>
    <t>costruzioni fabbricati rurali</t>
  </si>
  <si>
    <t>var. % 2020/19</t>
  </si>
  <si>
    <t>Incidenza % su totale</t>
  </si>
  <si>
    <r>
      <t>Tabella 3.14 - Prestiti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oltre il breve termine (esclusi PTC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 sofferenze) all'agricoltura (consistenze in milioni di euro, al 31/12)</t>
    </r>
  </si>
  <si>
    <r>
      <t>Fig. 3.5-Tasso di deterioramento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annuale dei prestiti - default rettificato: utilizzato</t>
    </r>
    <r>
      <rPr>
        <vertAlign val="superscript"/>
        <sz val="10"/>
        <rFont val="Calibri"/>
        <family val="2"/>
        <scheme val="minor"/>
      </rPr>
      <t xml:space="preserve">2. </t>
    </r>
  </si>
  <si>
    <r>
      <t>valori costanti</t>
    </r>
    <r>
      <rPr>
        <vertAlign val="superscript"/>
        <sz val="10"/>
        <rFont val="Calibri"/>
        <family val="2"/>
        <scheme val="minor"/>
      </rPr>
      <t>1</t>
    </r>
  </si>
  <si>
    <r>
      <t>rapposto % su totale investimenti</t>
    </r>
    <r>
      <rPr>
        <vertAlign val="superscript"/>
        <sz val="10"/>
        <rFont val="Calibri"/>
        <family val="2"/>
        <scheme val="minor"/>
      </rPr>
      <t>1</t>
    </r>
  </si>
  <si>
    <r>
      <t>rapposto % su valore aggiunto</t>
    </r>
    <r>
      <rPr>
        <vertAlign val="superscript"/>
        <sz val="10"/>
        <rFont val="Calibri"/>
        <family val="2"/>
        <scheme val="minor"/>
      </rPr>
      <t>1</t>
    </r>
  </si>
  <si>
    <r>
      <t>Stock di capitale netto</t>
    </r>
    <r>
      <rPr>
        <vertAlign val="superscript"/>
        <sz val="10"/>
        <rFont val="Calibri"/>
        <family val="2"/>
        <scheme val="minor"/>
      </rPr>
      <t>2</t>
    </r>
  </si>
  <si>
    <t>1. valori concatenati (anno base 2015)</t>
  </si>
  <si>
    <t>2. Stock di attività non finanziarie al netto degli ammortamenti</t>
  </si>
  <si>
    <t>Tab. 3.15 - Investimenti, ammortamenti e stock di capitale in Agricoltura, silvicoltura e pesca</t>
  </si>
  <si>
    <t>(valori correnti)</t>
  </si>
  <si>
    <t>Tabella 3.16 - Investimenti fissi lordi: rapporti caratteristici per i principali settori - 2021</t>
  </si>
  <si>
    <r>
      <t>Stock netto di capitale per unità di lavoro</t>
    </r>
    <r>
      <rPr>
        <vertAlign val="superscript"/>
        <sz val="10"/>
        <rFont val="Calibri"/>
        <family val="2"/>
        <scheme val="minor"/>
      </rPr>
      <t>2</t>
    </r>
  </si>
  <si>
    <t xml:space="preserve"> - euro</t>
  </si>
  <si>
    <t xml:space="preserve"> - var. % 2021/20</t>
  </si>
  <si>
    <t>Tabella 3.17 - Tipologie di investimento in agricoltura, silvicoltura e pesca</t>
  </si>
  <si>
    <t xml:space="preserve"> (milioni di euro correnti)</t>
  </si>
  <si>
    <t xml:space="preserve"> - trattrici </t>
  </si>
  <si>
    <t xml:space="preserve"> - rimorchi</t>
  </si>
  <si>
    <t xml:space="preserve"> - trattrici con pianale di carico </t>
  </si>
  <si>
    <t xml:space="preserve"> - mietitrebbiatrici</t>
  </si>
  <si>
    <t xml:space="preserve"> - sollevatori telescopici</t>
  </si>
  <si>
    <t xml:space="preserve"> - Nord-ovest</t>
  </si>
  <si>
    <t xml:space="preserve"> - Nord-est</t>
  </si>
  <si>
    <t xml:space="preserve"> - Centro</t>
  </si>
  <si>
    <t xml:space="preserve"> - Sud e isole</t>
  </si>
  <si>
    <t>var. 2021/20</t>
  </si>
  <si>
    <t>Fonte: elaborazioni su dati bds di Banca d’Italia.</t>
  </si>
  <si>
    <t>Tab. 3.1 - Forze di lavoro e occupati per settore di attività economica e per area geografica in Italia</t>
  </si>
  <si>
    <t>Fonte: ISTAT, 7° Censimento generale dell'agricoltura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</si>
  <si>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 dati presenti in questa tabella non sono confrontabili con quelli pubblicati nei volumi precedenti  dell'Annuario dell'Agricoltura italiana. Per un aggiornamento sulla
metodologia di stima e per un maggior dettaglio della banca dati sui valori fondiari è possibile
consultare le pagine web dell’Indagine sul mercato fondiario (https://www.crea.gov.it/web/politiche-e-bioeconomia/-/indagine-mercato-fondiario).</t>
    </r>
  </si>
  <si>
    <r>
      <t xml:space="preserve">Tab 3.6 - Evoluzione dei valori fondiari medi per circoscrizione e zona altimetrica - 2021 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</si>
  <si>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Erogati da Banche e Cassa depositi e prestiti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</si>
  <si>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Totale Ateco (al netto della sezione U)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</si>
  <si>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Valori a prezzi correnti</t>
    </r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</si>
  <si>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Consistenze primo trimestre</t>
    </r>
  </si>
  <si>
    <r>
      <t>Tab.  3.11 - Prestiti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(esclusi Pronti contro termine e sofferenze) alla produzione  per  attività economica della clientela (consistenze in milioni di euro, al 31/12)</t>
    </r>
  </si>
  <si>
    <r>
      <t xml:space="preserve">incidenza % su valore aggiunto </t>
    </r>
    <r>
      <rPr>
        <vertAlign val="superscript"/>
        <sz val="10"/>
        <rFont val="Calibri"/>
        <family val="2"/>
        <scheme val="minor"/>
      </rPr>
      <t>3</t>
    </r>
  </si>
  <si>
    <r>
      <t>incidenza % su valore aggiunto</t>
    </r>
    <r>
      <rPr>
        <vertAlign val="superscript"/>
        <sz val="10"/>
        <rFont val="Calibri"/>
        <family val="2"/>
        <scheme val="minor"/>
      </rPr>
      <t>3</t>
    </r>
  </si>
  <si>
    <r>
      <t xml:space="preserve">Totale attività economiche </t>
    </r>
    <r>
      <rPr>
        <vertAlign val="superscript"/>
        <sz val="10"/>
        <rFont val="Calibri"/>
        <family val="2"/>
        <scheme val="minor"/>
      </rPr>
      <t>2</t>
    </r>
  </si>
  <si>
    <r>
      <t xml:space="preserve">2022 </t>
    </r>
    <r>
      <rPr>
        <vertAlign val="superscript"/>
        <sz val="10"/>
        <rFont val="Calibri"/>
        <family val="2"/>
        <scheme val="minor"/>
      </rPr>
      <t>4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</si>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</sst>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"/>
    <numFmt numFmtId="166" formatCode="#,##0.0"/>
    <numFmt numFmtId="167" formatCode="#,##0.0_ ;\-#,##0.0\ "/>
    <numFmt numFmtId="168" formatCode="_-* #,##0_-;\-* #,##0_-;_-* &quot;-&quot;??_-;_-@_-"/>
    <numFmt numFmtId="169" formatCode="_-* #,##0.0_-;\-* #,##0.0_-;_-* &quot;-&quot;??_-;_-@_-"/>
    <numFmt numFmtId="170" formatCode="#,##0_ ;\-#,##0\ "/>
    <numFmt numFmtId="171" formatCode="0_ ;\-0\ "/>
    <numFmt numFmtId="172" formatCode="#,##0.0;[Red]#,##0.0"/>
    <numFmt numFmtId="173" formatCode="#,##0;[Red]#,##0"/>
    <numFmt numFmtId="174" formatCode="0.0%"/>
    <numFmt numFmtId="175" formatCode="[$-F800]dddd\,\ mmmm\ dd\,\ yyyy"/>
    <numFmt numFmtId="176" formatCode="_-* #,##0.0\ _€_-;\-* #,##0.0\ _€_-;_-* &quot;-&quot;?\ _€_-;_-@_-"/>
    <numFmt numFmtId="177" formatCode="#,##0.###################"/>
    <numFmt numFmtId="178" formatCode="#,##0;\-\ #,##0;_-\ &quot;- &quot;"/>
    <numFmt numFmtId="179" formatCode="#,##0.0;\-\ #,##0.0;_-\ &quot;- &quot;"/>
    <numFmt numFmtId="180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Courier"/>
      <family val="3"/>
    </font>
    <font>
      <i/>
      <sz val="10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2"/>
    </font>
    <font>
      <vertAlign val="superscript"/>
      <sz val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0C0C0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4" fillId="0" borderId="0"/>
    <xf numFmtId="164" fontId="4" fillId="0" borderId="0"/>
    <xf numFmtId="41" fontId="6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9" fillId="0" borderId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5" fillId="0" borderId="0" xfId="16" applyFont="1" applyAlignment="1">
      <alignment horizontal="left"/>
    </xf>
    <xf numFmtId="0" fontId="3" fillId="0" borderId="0" xfId="16" applyFont="1"/>
    <xf numFmtId="0" fontId="3" fillId="0" borderId="1" xfId="16" applyFont="1" applyBorder="1"/>
    <xf numFmtId="0" fontId="3" fillId="0" borderId="1" xfId="16" applyFont="1" applyBorder="1" applyAlignment="1">
      <alignment horizontal="right"/>
    </xf>
    <xf numFmtId="180" fontId="3" fillId="0" borderId="0" xfId="16" applyNumberFormat="1" applyFont="1"/>
    <xf numFmtId="180" fontId="3" fillId="0" borderId="0" xfId="16" applyNumberFormat="1" applyFont="1" applyAlignment="1">
      <alignment horizontal="right"/>
    </xf>
    <xf numFmtId="0" fontId="3" fillId="0" borderId="0" xfId="16" applyFont="1" applyAlignment="1">
      <alignment horizontal="right"/>
    </xf>
    <xf numFmtId="0" fontId="3" fillId="0" borderId="1" xfId="16" applyFont="1" applyBorder="1" applyAlignment="1">
      <alignment horizontal="center"/>
    </xf>
    <xf numFmtId="3" fontId="3" fillId="0" borderId="0" xfId="16" applyNumberFormat="1" applyFont="1"/>
    <xf numFmtId="166" fontId="5" fillId="0" borderId="0" xfId="16" applyNumberFormat="1" applyFont="1"/>
    <xf numFmtId="0" fontId="3" fillId="0" borderId="0" xfId="16" applyFont="1" applyAlignment="1">
      <alignment horizontal="left"/>
    </xf>
    <xf numFmtId="166" fontId="3" fillId="0" borderId="0" xfId="16" applyNumberFormat="1" applyFont="1"/>
    <xf numFmtId="165" fontId="3" fillId="0" borderId="0" xfId="16" applyNumberFormat="1" applyFont="1" applyAlignment="1">
      <alignment horizontal="left"/>
    </xf>
    <xf numFmtId="165" fontId="3" fillId="0" borderId="0" xfId="16" applyNumberFormat="1" applyFont="1"/>
    <xf numFmtId="0" fontId="3" fillId="0" borderId="0" xfId="16" applyFont="1" applyAlignment="1">
      <alignment horizontal="center"/>
    </xf>
    <xf numFmtId="165" fontId="3" fillId="0" borderId="1" xfId="16" applyNumberFormat="1" applyFont="1" applyBorder="1" applyAlignment="1">
      <alignment horizontal="left"/>
    </xf>
    <xf numFmtId="0" fontId="8" fillId="0" borderId="0" xfId="16" applyFont="1" applyAlignment="1">
      <alignment horizontal="left"/>
    </xf>
    <xf numFmtId="0" fontId="3" fillId="0" borderId="0" xfId="8" applyFont="1"/>
    <xf numFmtId="170" fontId="3" fillId="0" borderId="4" xfId="8" applyNumberFormat="1" applyFont="1" applyBorder="1"/>
    <xf numFmtId="0" fontId="3" fillId="0" borderId="4" xfId="8" applyFont="1" applyBorder="1" applyAlignment="1">
      <alignment wrapText="1"/>
    </xf>
    <xf numFmtId="168" fontId="3" fillId="0" borderId="0" xfId="7" applyNumberFormat="1" applyFont="1" applyFill="1" applyBorder="1" applyAlignment="1">
      <alignment horizontal="right" vertical="top"/>
    </xf>
    <xf numFmtId="178" fontId="3" fillId="0" borderId="0" xfId="14" applyFont="1" applyFill="1" applyBorder="1" applyAlignment="1" applyProtection="1">
      <alignment horizontal="right" wrapText="1"/>
    </xf>
    <xf numFmtId="179" fontId="3" fillId="0" borderId="0" xfId="14" applyNumberFormat="1" applyFont="1" applyFill="1" applyBorder="1" applyAlignment="1" applyProtection="1">
      <alignment horizontal="right" wrapText="1"/>
    </xf>
    <xf numFmtId="179" fontId="3" fillId="0" borderId="0" xfId="14" applyNumberFormat="1" applyFont="1" applyFill="1" applyBorder="1" applyAlignment="1">
      <alignment horizontal="right" wrapText="1"/>
    </xf>
    <xf numFmtId="168" fontId="3" fillId="0" borderId="0" xfId="7" applyNumberFormat="1" applyFont="1" applyFill="1" applyBorder="1" applyAlignment="1">
      <alignment horizontal="right"/>
    </xf>
    <xf numFmtId="165" fontId="3" fillId="0" borderId="0" xfId="7" applyNumberFormat="1" applyFont="1" applyFill="1" applyBorder="1" applyAlignment="1">
      <alignment horizontal="right"/>
    </xf>
    <xf numFmtId="165" fontId="5" fillId="0" borderId="0" xfId="1" applyNumberFormat="1" applyFont="1" applyFill="1" applyBorder="1"/>
    <xf numFmtId="165" fontId="5" fillId="0" borderId="1" xfId="1" applyNumberFormat="1" applyFont="1" applyFill="1" applyBorder="1"/>
    <xf numFmtId="168" fontId="3" fillId="0" borderId="1" xfId="7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9" fontId="3" fillId="0" borderId="2" xfId="13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8" fontId="3" fillId="0" borderId="0" xfId="7" applyNumberFormat="1" applyFont="1" applyFill="1" applyBorder="1"/>
    <xf numFmtId="170" fontId="3" fillId="0" borderId="0" xfId="7" applyNumberFormat="1" applyFont="1" applyFill="1" applyBorder="1" applyAlignment="1">
      <alignment horizontal="right"/>
    </xf>
    <xf numFmtId="166" fontId="3" fillId="0" borderId="0" xfId="0" applyNumberFormat="1" applyFont="1" applyAlignment="1">
      <alignment horizontal="right" vertical="center" wrapText="1"/>
    </xf>
    <xf numFmtId="166" fontId="3" fillId="0" borderId="0" xfId="7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170" fontId="3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70" fontId="3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74" fontId="3" fillId="0" borderId="0" xfId="1" applyNumberFormat="1" applyFont="1" applyFill="1" applyBorder="1" applyAlignment="1">
      <alignment horizontal="left" vertical="top"/>
    </xf>
    <xf numFmtId="168" fontId="3" fillId="0" borderId="1" xfId="7" applyNumberFormat="1" applyFont="1" applyFill="1" applyBorder="1" applyAlignment="1">
      <alignment horizontal="right" vertical="top"/>
    </xf>
    <xf numFmtId="165" fontId="3" fillId="0" borderId="0" xfId="7" applyNumberFormat="1" applyFont="1" applyFill="1" applyBorder="1"/>
    <xf numFmtId="168" fontId="3" fillId="0" borderId="1" xfId="7" applyNumberFormat="1" applyFont="1" applyFill="1" applyBorder="1"/>
    <xf numFmtId="174" fontId="3" fillId="0" borderId="0" xfId="1" applyNumberFormat="1" applyFont="1" applyFill="1"/>
    <xf numFmtId="174" fontId="3" fillId="0" borderId="0" xfId="1" applyNumberFormat="1" applyFont="1" applyFill="1" applyBorder="1" applyAlignment="1">
      <alignment horizontal="right"/>
    </xf>
    <xf numFmtId="168" fontId="3" fillId="0" borderId="0" xfId="7" applyNumberFormat="1" applyFont="1" applyFill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/>
    </xf>
    <xf numFmtId="172" fontId="3" fillId="0" borderId="0" xfId="12" applyNumberFormat="1" applyFont="1" applyFill="1" applyBorder="1" applyAlignment="1">
      <alignment vertical="center"/>
    </xf>
    <xf numFmtId="168" fontId="3" fillId="0" borderId="0" xfId="11" applyNumberFormat="1" applyFont="1" applyFill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0" fontId="3" fillId="0" borderId="0" xfId="0" applyFont="1"/>
    <xf numFmtId="165" fontId="3" fillId="0" borderId="0" xfId="0" applyNumberFormat="1" applyFont="1"/>
    <xf numFmtId="3" fontId="3" fillId="0" borderId="0" xfId="0" applyNumberFormat="1" applyFont="1" applyAlignment="1">
      <alignment horizontal="right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1" fontId="3" fillId="0" borderId="15" xfId="0" applyNumberFormat="1" applyFont="1" applyBorder="1" applyAlignment="1">
      <alignment horizontal="center" vertical="top" shrinkToFit="1"/>
    </xf>
    <xf numFmtId="9" fontId="3" fillId="0" borderId="0" xfId="1" applyFont="1" applyFill="1" applyAlignment="1">
      <alignment horizontal="left" vertical="top"/>
    </xf>
    <xf numFmtId="3" fontId="3" fillId="0" borderId="15" xfId="0" applyNumberFormat="1" applyFont="1" applyBorder="1" applyAlignment="1">
      <alignment horizontal="center" vertical="top" shrinkToFit="1"/>
    </xf>
    <xf numFmtId="0" fontId="3" fillId="0" borderId="16" xfId="0" applyFont="1" applyBorder="1" applyAlignment="1">
      <alignment horizontal="left" vertical="top" wrapText="1"/>
    </xf>
    <xf numFmtId="1" fontId="3" fillId="0" borderId="17" xfId="0" applyNumberFormat="1" applyFont="1" applyBorder="1" applyAlignment="1">
      <alignment horizontal="center" vertical="top" shrinkToFit="1"/>
    </xf>
    <xf numFmtId="3" fontId="3" fillId="0" borderId="0" xfId="0" applyNumberFormat="1" applyFont="1" applyAlignment="1">
      <alignment horizontal="left" vertical="top"/>
    </xf>
    <xf numFmtId="1" fontId="3" fillId="0" borderId="13" xfId="0" applyNumberFormat="1" applyFont="1" applyBorder="1" applyAlignment="1">
      <alignment horizontal="center" vertical="top" shrinkToFit="1"/>
    </xf>
    <xf numFmtId="1" fontId="3" fillId="0" borderId="0" xfId="0" applyNumberFormat="1" applyFont="1" applyAlignment="1">
      <alignment horizontal="left" vertical="top"/>
    </xf>
    <xf numFmtId="0" fontId="3" fillId="0" borderId="1" xfId="0" applyFont="1" applyBorder="1"/>
    <xf numFmtId="0" fontId="3" fillId="0" borderId="1" xfId="0" applyFont="1" applyBorder="1" applyAlignment="1">
      <alignment horizontal="left" vertical="top"/>
    </xf>
    <xf numFmtId="168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0" borderId="2" xfId="15" applyFont="1" applyBorder="1" applyAlignment="1">
      <alignment horizontal="left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0" xfId="15" applyFont="1" applyAlignment="1">
      <alignment horizontal="left"/>
    </xf>
    <xf numFmtId="0" fontId="3" fillId="0" borderId="0" xfId="15" applyFont="1"/>
    <xf numFmtId="3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15" applyNumberFormat="1" applyFont="1" applyAlignment="1">
      <alignment horizontal="center"/>
    </xf>
    <xf numFmtId="165" fontId="3" fillId="0" borderId="1" xfId="15" applyNumberFormat="1" applyFont="1" applyBorder="1" applyAlignment="1">
      <alignment horizontal="center"/>
    </xf>
    <xf numFmtId="0" fontId="8" fillId="0" borderId="0" xfId="0" applyFont="1"/>
    <xf numFmtId="165" fontId="3" fillId="0" borderId="0" xfId="15" applyNumberFormat="1" applyFont="1" applyAlignment="1">
      <alignment horizontal="left" wrapText="1"/>
    </xf>
    <xf numFmtId="3" fontId="3" fillId="0" borderId="0" xfId="0" applyNumberFormat="1" applyFont="1"/>
    <xf numFmtId="3" fontId="3" fillId="0" borderId="0" xfId="9" applyNumberFormat="1" applyFont="1"/>
    <xf numFmtId="174" fontId="3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65" fontId="5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/>
    <xf numFmtId="167" fontId="3" fillId="0" borderId="0" xfId="0" applyNumberFormat="1" applyFont="1"/>
    <xf numFmtId="0" fontId="3" fillId="0" borderId="8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right" vertical="center" wrapText="1"/>
    </xf>
    <xf numFmtId="177" fontId="3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8" fontId="3" fillId="0" borderId="0" xfId="0" applyNumberFormat="1" applyFont="1"/>
    <xf numFmtId="0" fontId="5" fillId="0" borderId="1" xfId="0" applyFont="1" applyBorder="1" applyAlignment="1">
      <alignment wrapText="1"/>
    </xf>
    <xf numFmtId="174" fontId="3" fillId="0" borderId="0" xfId="1" applyNumberFormat="1" applyFont="1" applyFill="1" applyBorder="1"/>
    <xf numFmtId="2" fontId="3" fillId="0" borderId="0" xfId="1" applyNumberFormat="1" applyFont="1" applyFill="1" applyBorder="1"/>
    <xf numFmtId="174" fontId="5" fillId="0" borderId="0" xfId="1" applyNumberFormat="1" applyFont="1" applyFill="1"/>
    <xf numFmtId="176" fontId="3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175" fontId="3" fillId="0" borderId="8" xfId="0" applyNumberFormat="1" applyFont="1" applyBorder="1" applyAlignment="1">
      <alignment horizontal="center" vertical="center" wrapText="1"/>
    </xf>
    <xf numFmtId="168" fontId="3" fillId="0" borderId="8" xfId="7" applyNumberFormat="1" applyFont="1" applyFill="1" applyBorder="1" applyAlignment="1">
      <alignment horizontal="right" vertical="center" wrapText="1"/>
    </xf>
    <xf numFmtId="174" fontId="3" fillId="0" borderId="8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0" fontId="3" fillId="0" borderId="1" xfId="10" quotePrefix="1" applyFont="1" applyBorder="1"/>
    <xf numFmtId="0" fontId="3" fillId="0" borderId="1" xfId="10" applyFont="1" applyBorder="1"/>
    <xf numFmtId="49" fontId="3" fillId="0" borderId="3" xfId="10" applyNumberFormat="1" applyFont="1" applyBorder="1" applyAlignment="1">
      <alignment horizontal="left" vertical="center" wrapText="1"/>
    </xf>
    <xf numFmtId="0" fontId="3" fillId="0" borderId="2" xfId="10" applyFont="1" applyBorder="1" applyAlignment="1">
      <alignment horizontal="center" vertical="center" wrapText="1"/>
    </xf>
    <xf numFmtId="49" fontId="3" fillId="0" borderId="2" xfId="10" applyNumberFormat="1" applyFont="1" applyBorder="1" applyAlignment="1">
      <alignment horizontal="center" vertical="center" wrapText="1"/>
    </xf>
    <xf numFmtId="49" fontId="3" fillId="0" borderId="0" xfId="10" applyNumberFormat="1" applyFont="1" applyAlignment="1">
      <alignment horizontal="center" vertical="center" wrapText="1"/>
    </xf>
    <xf numFmtId="49" fontId="3" fillId="0" borderId="1" xfId="10" applyNumberFormat="1" applyFont="1" applyBorder="1" applyAlignment="1">
      <alignment horizontal="left" vertical="center" wrapText="1"/>
    </xf>
    <xf numFmtId="0" fontId="3" fillId="0" borderId="1" xfId="10" applyFont="1" applyBorder="1" applyAlignment="1">
      <alignment horizontal="center" vertical="center" wrapText="1"/>
    </xf>
    <xf numFmtId="49" fontId="3" fillId="0" borderId="0" xfId="10" applyNumberFormat="1" applyFont="1" applyAlignment="1">
      <alignment horizontal="center"/>
    </xf>
    <xf numFmtId="0" fontId="3" fillId="0" borderId="3" xfId="10" applyFont="1" applyBorder="1"/>
    <xf numFmtId="0" fontId="3" fillId="0" borderId="0" xfId="10" applyFont="1"/>
    <xf numFmtId="49" fontId="3" fillId="0" borderId="0" xfId="10" applyNumberFormat="1" applyFont="1" applyAlignment="1">
      <alignment vertical="center" wrapText="1"/>
    </xf>
    <xf numFmtId="0" fontId="3" fillId="0" borderId="0" xfId="10" applyFont="1" applyAlignment="1">
      <alignment horizontal="center"/>
    </xf>
    <xf numFmtId="49" fontId="3" fillId="0" borderId="0" xfId="10" applyNumberFormat="1" applyFont="1" applyAlignment="1">
      <alignment vertical="center"/>
    </xf>
    <xf numFmtId="173" fontId="3" fillId="0" borderId="0" xfId="10" applyNumberFormat="1" applyFont="1" applyAlignment="1">
      <alignment vertical="center"/>
    </xf>
    <xf numFmtId="166" fontId="3" fillId="0" borderId="0" xfId="10" applyNumberFormat="1" applyFont="1" applyAlignment="1">
      <alignment vertical="center"/>
    </xf>
    <xf numFmtId="172" fontId="3" fillId="0" borderId="0" xfId="10" applyNumberFormat="1" applyFont="1" applyAlignment="1">
      <alignment vertical="center"/>
    </xf>
    <xf numFmtId="49" fontId="3" fillId="0" borderId="0" xfId="10" applyNumberFormat="1" applyFont="1"/>
    <xf numFmtId="173" fontId="3" fillId="0" borderId="0" xfId="10" quotePrefix="1" applyNumberFormat="1" applyFont="1" applyAlignment="1">
      <alignment horizontal="center"/>
    </xf>
    <xf numFmtId="172" fontId="3" fillId="0" borderId="0" xfId="10" applyNumberFormat="1" applyFont="1" applyAlignment="1">
      <alignment horizontal="center"/>
    </xf>
    <xf numFmtId="49" fontId="3" fillId="0" borderId="0" xfId="10" quotePrefix="1" applyNumberFormat="1" applyFont="1" applyAlignment="1">
      <alignment vertical="center"/>
    </xf>
    <xf numFmtId="173" fontId="3" fillId="0" borderId="0" xfId="10" applyNumberFormat="1" applyFont="1" applyAlignment="1">
      <alignment horizontal="center" vertical="center"/>
    </xf>
    <xf numFmtId="173" fontId="3" fillId="0" borderId="0" xfId="10" applyNumberFormat="1" applyFont="1" applyAlignment="1">
      <alignment horizontal="center"/>
    </xf>
    <xf numFmtId="173" fontId="3" fillId="0" borderId="0" xfId="10" applyNumberFormat="1" applyFont="1" applyAlignment="1">
      <alignment horizontal="left" vertical="center"/>
    </xf>
    <xf numFmtId="0" fontId="3" fillId="0" borderId="1" xfId="8" applyFont="1" applyBorder="1"/>
    <xf numFmtId="0" fontId="3" fillId="0" borderId="0" xfId="10" quotePrefix="1" applyFont="1" applyAlignment="1">
      <alignment horizontal="left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9" applyFont="1"/>
    <xf numFmtId="165" fontId="3" fillId="0" borderId="0" xfId="9" applyNumberFormat="1" applyFont="1"/>
    <xf numFmtId="0" fontId="3" fillId="0" borderId="3" xfId="8" applyFont="1" applyBorder="1"/>
    <xf numFmtId="0" fontId="3" fillId="0" borderId="0" xfId="8" applyFont="1" applyAlignment="1">
      <alignment horizontal="right"/>
    </xf>
    <xf numFmtId="0" fontId="3" fillId="0" borderId="0" xfId="8" quotePrefix="1" applyFont="1" applyAlignment="1">
      <alignment horizontal="right"/>
    </xf>
    <xf numFmtId="0" fontId="3" fillId="0" borderId="3" xfId="8" applyFont="1" applyBorder="1" applyAlignment="1">
      <alignment wrapText="1"/>
    </xf>
    <xf numFmtId="1" fontId="3" fillId="0" borderId="0" xfId="2" applyNumberFormat="1" applyFont="1" applyFill="1"/>
    <xf numFmtId="1" fontId="3" fillId="0" borderId="0" xfId="3" applyNumberFormat="1" applyFont="1"/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1" fontId="3" fillId="0" borderId="1" xfId="3" applyNumberFormat="1" applyFont="1" applyBorder="1"/>
    <xf numFmtId="1" fontId="3" fillId="0" borderId="1" xfId="2" applyNumberFormat="1" applyFont="1" applyFill="1" applyBorder="1"/>
    <xf numFmtId="1" fontId="3" fillId="0" borderId="1" xfId="2" applyNumberFormat="1" applyFont="1" applyFill="1" applyBorder="1" applyAlignment="1">
      <alignment horizontal="right"/>
    </xf>
    <xf numFmtId="1" fontId="3" fillId="0" borderId="1" xfId="3" applyNumberFormat="1" applyFont="1" applyBorder="1" applyAlignment="1">
      <alignment horizontal="left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1" xfId="2" quotePrefix="1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Border="1" applyAlignment="1">
      <alignment horizontal="center"/>
    </xf>
    <xf numFmtId="3" fontId="3" fillId="0" borderId="0" xfId="2" applyNumberFormat="1" applyFont="1" applyFill="1" applyAlignment="1">
      <alignment horizontal="right" indent="2"/>
    </xf>
    <xf numFmtId="3" fontId="3" fillId="0" borderId="0" xfId="1" applyNumberFormat="1" applyFont="1" applyFill="1" applyAlignment="1">
      <alignment horizontal="right" indent="2"/>
    </xf>
    <xf numFmtId="166" fontId="3" fillId="0" borderId="0" xfId="1" applyNumberFormat="1" applyFont="1" applyFill="1" applyAlignment="1">
      <alignment horizontal="right" indent="2"/>
    </xf>
    <xf numFmtId="3" fontId="3" fillId="0" borderId="0" xfId="3" applyNumberFormat="1" applyFont="1" applyAlignment="1">
      <alignment horizontal="right" indent="1"/>
    </xf>
    <xf numFmtId="3" fontId="3" fillId="0" borderId="0" xfId="1" applyNumberFormat="1" applyFont="1" applyFill="1" applyAlignment="1">
      <alignment horizontal="right" indent="1"/>
    </xf>
    <xf numFmtId="3" fontId="3" fillId="0" borderId="0" xfId="3" applyNumberFormat="1" applyFont="1" applyAlignment="1">
      <alignment horizontal="right" indent="2"/>
    </xf>
    <xf numFmtId="165" fontId="3" fillId="0" borderId="0" xfId="3" applyNumberFormat="1" applyFont="1" applyAlignment="1">
      <alignment horizontal="right" indent="2"/>
    </xf>
    <xf numFmtId="165" fontId="3" fillId="0" borderId="0" xfId="3" applyNumberFormat="1" applyFont="1" applyAlignment="1">
      <alignment horizontal="right" indent="1"/>
    </xf>
    <xf numFmtId="3" fontId="3" fillId="0" borderId="0" xfId="6" applyNumberFormat="1" applyFont="1"/>
    <xf numFmtId="1" fontId="3" fillId="0" borderId="0" xfId="6" applyNumberFormat="1" applyFont="1" applyAlignment="1">
      <alignment horizontal="center"/>
    </xf>
    <xf numFmtId="3" fontId="3" fillId="0" borderId="0" xfId="6" applyNumberFormat="1" applyFont="1" applyAlignment="1">
      <alignment horizontal="center" vertical="center" wrapText="1"/>
    </xf>
    <xf numFmtId="164" fontId="3" fillId="0" borderId="0" xfId="4" applyFont="1"/>
    <xf numFmtId="1" fontId="3" fillId="0" borderId="0" xfId="4" applyNumberFormat="1" applyFont="1"/>
    <xf numFmtId="165" fontId="3" fillId="0" borderId="0" xfId="4" applyNumberFormat="1" applyFont="1"/>
    <xf numFmtId="3" fontId="3" fillId="0" borderId="0" xfId="5" applyNumberFormat="1" applyFont="1" applyFill="1"/>
    <xf numFmtId="1" fontId="3" fillId="0" borderId="0" xfId="3" applyNumberFormat="1" applyFont="1" applyAlignment="1">
      <alignment horizontal="left"/>
    </xf>
    <xf numFmtId="1" fontId="3" fillId="0" borderId="1" xfId="2" applyNumberFormat="1" applyFont="1" applyFill="1" applyBorder="1" applyAlignment="1">
      <alignment horizontal="centerContinuous"/>
    </xf>
    <xf numFmtId="1" fontId="3" fillId="0" borderId="2" xfId="2" applyNumberFormat="1" applyFont="1" applyFill="1" applyBorder="1" applyAlignment="1">
      <alignment horizontal="centerContinuous"/>
    </xf>
    <xf numFmtId="1" fontId="3" fillId="0" borderId="1" xfId="2" applyNumberFormat="1" applyFont="1" applyFill="1" applyBorder="1" applyAlignment="1">
      <alignment horizontal="center"/>
    </xf>
    <xf numFmtId="1" fontId="3" fillId="0" borderId="0" xfId="2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centerContinuous"/>
    </xf>
    <xf numFmtId="165" fontId="3" fillId="0" borderId="0" xfId="3" applyNumberFormat="1" applyFont="1" applyAlignment="1">
      <alignment horizontal="right"/>
    </xf>
    <xf numFmtId="165" fontId="3" fillId="0" borderId="0" xfId="2" applyNumberFormat="1" applyFont="1" applyFill="1"/>
    <xf numFmtId="165" fontId="3" fillId="0" borderId="0" xfId="2" applyNumberFormat="1" applyFont="1" applyFill="1" applyAlignment="1">
      <alignment horizontal="centerContinuous"/>
    </xf>
    <xf numFmtId="165" fontId="5" fillId="0" borderId="0" xfId="3" applyNumberFormat="1" applyFont="1"/>
    <xf numFmtId="165" fontId="5" fillId="0" borderId="0" xfId="3" applyNumberFormat="1" applyFont="1" applyAlignment="1">
      <alignment horizontal="right"/>
    </xf>
    <xf numFmtId="1" fontId="3" fillId="0" borderId="0" xfId="2" applyNumberFormat="1" applyFont="1" applyFill="1" applyBorder="1"/>
    <xf numFmtId="1" fontId="3" fillId="0" borderId="0" xfId="3" applyNumberFormat="1" applyFont="1" applyAlignment="1">
      <alignment vertical="center"/>
    </xf>
    <xf numFmtId="164" fontId="5" fillId="0" borderId="0" xfId="3" applyFont="1"/>
    <xf numFmtId="165" fontId="3" fillId="0" borderId="0" xfId="3" applyNumberFormat="1" applyFont="1"/>
    <xf numFmtId="0" fontId="3" fillId="0" borderId="1" xfId="0" applyFont="1" applyBorder="1" applyAlignment="1">
      <alignment horizontal="left" wrapText="1"/>
    </xf>
    <xf numFmtId="170" fontId="3" fillId="0" borderId="4" xfId="8" applyNumberFormat="1" applyFont="1" applyBorder="1" applyAlignment="1">
      <alignment horizontal="left"/>
    </xf>
    <xf numFmtId="170" fontId="3" fillId="0" borderId="4" xfId="8" applyNumberFormat="1" applyFont="1" applyBorder="1" applyAlignment="1">
      <alignment horizontal="right"/>
    </xf>
    <xf numFmtId="170" fontId="3" fillId="0" borderId="6" xfId="8" applyNumberFormat="1" applyFont="1" applyBorder="1" applyAlignment="1">
      <alignment horizontal="right"/>
    </xf>
    <xf numFmtId="170" fontId="3" fillId="0" borderId="18" xfId="8" applyNumberFormat="1" applyFont="1" applyBorder="1" applyAlignment="1">
      <alignment horizontal="right"/>
    </xf>
    <xf numFmtId="171" fontId="3" fillId="0" borderId="18" xfId="8" applyNumberFormat="1" applyFont="1" applyBorder="1" applyAlignment="1">
      <alignment horizontal="right"/>
    </xf>
    <xf numFmtId="170" fontId="3" fillId="0" borderId="5" xfId="8" applyNumberFormat="1" applyFont="1" applyBorder="1" applyAlignment="1">
      <alignment horizontal="right"/>
    </xf>
    <xf numFmtId="171" fontId="3" fillId="0" borderId="5" xfId="8" applyNumberFormat="1" applyFont="1" applyBorder="1" applyAlignment="1">
      <alignment horizontal="right"/>
    </xf>
    <xf numFmtId="167" fontId="3" fillId="0" borderId="4" xfId="8" applyNumberFormat="1" applyFont="1" applyBorder="1" applyAlignment="1">
      <alignment horizontal="right"/>
    </xf>
    <xf numFmtId="0" fontId="3" fillId="0" borderId="19" xfId="8" applyFont="1" applyBorder="1"/>
    <xf numFmtId="165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/>
    <xf numFmtId="3" fontId="3" fillId="0" borderId="1" xfId="0" applyNumberFormat="1" applyFont="1" applyBorder="1" applyAlignment="1">
      <alignment vertical="center" wrapText="1"/>
    </xf>
    <xf numFmtId="0" fontId="3" fillId="0" borderId="0" xfId="8" quotePrefix="1" applyFont="1"/>
    <xf numFmtId="0" fontId="3" fillId="0" borderId="1" xfId="8" applyFont="1" applyBorder="1" applyAlignment="1">
      <alignment horizontal="center"/>
    </xf>
    <xf numFmtId="0" fontId="3" fillId="0" borderId="0" xfId="8" applyFont="1" applyAlignment="1">
      <alignment horizontal="center"/>
    </xf>
    <xf numFmtId="2" fontId="3" fillId="0" borderId="0" xfId="10" applyNumberFormat="1" applyFont="1" applyAlignment="1">
      <alignment vertical="center"/>
    </xf>
    <xf numFmtId="165" fontId="3" fillId="0" borderId="0" xfId="7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3" fillId="0" borderId="1" xfId="7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9" fontId="3" fillId="0" borderId="1" xfId="7" applyNumberFormat="1" applyFont="1" applyFill="1" applyBorder="1" applyAlignment="1">
      <alignment horizontal="right"/>
    </xf>
    <xf numFmtId="167" fontId="3" fillId="0" borderId="0" xfId="14" applyNumberFormat="1" applyFont="1" applyFill="1" applyBorder="1" applyAlignment="1" applyProtection="1">
      <alignment horizontal="right" wrapText="1"/>
    </xf>
    <xf numFmtId="167" fontId="3" fillId="0" borderId="0" xfId="14" applyNumberFormat="1" applyFont="1" applyFill="1" applyBorder="1" applyAlignment="1">
      <alignment horizontal="right" wrapText="1"/>
    </xf>
    <xf numFmtId="170" fontId="3" fillId="0" borderId="0" xfId="14" applyNumberFormat="1" applyFont="1" applyFill="1" applyBorder="1" applyAlignment="1" applyProtection="1">
      <alignment horizontal="right" wrapText="1"/>
    </xf>
    <xf numFmtId="0" fontId="3" fillId="0" borderId="1" xfId="15" applyFont="1" applyBorder="1" applyAlignment="1">
      <alignment horizontal="left"/>
    </xf>
    <xf numFmtId="178" fontId="3" fillId="0" borderId="0" xfId="14" applyFont="1" applyFill="1" applyBorder="1" applyAlignment="1">
      <alignment horizontal="right" wrapText="1"/>
    </xf>
    <xf numFmtId="179" fontId="3" fillId="0" borderId="1" xfId="14" applyNumberFormat="1" applyFont="1" applyFill="1" applyBorder="1" applyAlignment="1" applyProtection="1">
      <alignment horizontal="righ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2" xfId="0" quotePrefix="1" applyFont="1" applyBorder="1" applyAlignment="1">
      <alignment horizontal="center" wrapText="1"/>
    </xf>
    <xf numFmtId="0" fontId="3" fillId="0" borderId="0" xfId="0" quotePrefix="1" applyFont="1" applyAlignment="1">
      <alignment horizontal="center" wrapText="1"/>
    </xf>
    <xf numFmtId="0" fontId="12" fillId="0" borderId="0" xfId="0" applyFont="1"/>
    <xf numFmtId="0" fontId="3" fillId="0" borderId="1" xfId="0" applyFont="1" applyBorder="1" applyAlignment="1">
      <alignment horizontal="center" vertical="top"/>
    </xf>
    <xf numFmtId="169" fontId="3" fillId="0" borderId="0" xfId="0" applyNumberFormat="1" applyFont="1" applyAlignment="1">
      <alignment horizontal="right" vertical="top"/>
    </xf>
    <xf numFmtId="165" fontId="3" fillId="0" borderId="0" xfId="7" applyNumberFormat="1" applyFont="1" applyFill="1" applyBorder="1" applyAlignment="1">
      <alignment horizontal="right" vertical="top"/>
    </xf>
    <xf numFmtId="169" fontId="3" fillId="0" borderId="0" xfId="7" applyNumberFormat="1" applyFont="1" applyFill="1" applyBorder="1" applyAlignment="1">
      <alignment horizontal="right" vertical="top"/>
    </xf>
    <xf numFmtId="0" fontId="3" fillId="0" borderId="0" xfId="7" quotePrefix="1" applyNumberFormat="1" applyFont="1" applyFill="1" applyBorder="1" applyAlignment="1">
      <alignment horizontal="right" vertical="top"/>
    </xf>
    <xf numFmtId="169" fontId="3" fillId="0" borderId="0" xfId="7" quotePrefix="1" applyNumberFormat="1" applyFont="1" applyFill="1" applyBorder="1" applyAlignment="1">
      <alignment horizontal="right" vertical="top"/>
    </xf>
    <xf numFmtId="169" fontId="3" fillId="0" borderId="1" xfId="7" applyNumberFormat="1" applyFont="1" applyFill="1" applyBorder="1" applyAlignment="1">
      <alignment horizontal="right" vertical="top"/>
    </xf>
    <xf numFmtId="165" fontId="3" fillId="0" borderId="1" xfId="7" applyNumberFormat="1" applyFont="1" applyFill="1" applyBorder="1" applyAlignment="1">
      <alignment horizontal="right" vertical="top"/>
    </xf>
    <xf numFmtId="0" fontId="3" fillId="0" borderId="0" xfId="8" applyFont="1" applyAlignment="1">
      <alignment vertical="top"/>
    </xf>
    <xf numFmtId="0" fontId="3" fillId="0" borderId="0" xfId="16" applyFont="1" applyAlignment="1">
      <alignment horizontal="center"/>
    </xf>
    <xf numFmtId="180" fontId="3" fillId="0" borderId="2" xfId="16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wrapText="1"/>
    </xf>
    <xf numFmtId="1" fontId="3" fillId="0" borderId="0" xfId="3" applyNumberFormat="1" applyFont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8" applyFont="1" applyBorder="1"/>
    <xf numFmtId="0" fontId="3" fillId="0" borderId="7" xfId="8" applyFont="1" applyBorder="1"/>
    <xf numFmtId="0" fontId="3" fillId="0" borderId="2" xfId="8" applyFont="1" applyBorder="1" applyAlignment="1">
      <alignment horizontal="center"/>
    </xf>
    <xf numFmtId="0" fontId="3" fillId="0" borderId="2" xfId="8" applyFont="1" applyBorder="1" applyAlignment="1">
      <alignment wrapText="1"/>
    </xf>
    <xf numFmtId="0" fontId="3" fillId="0" borderId="0" xfId="10" applyFont="1" applyAlignment="1">
      <alignment wrapText="1"/>
    </xf>
    <xf numFmtId="0" fontId="3" fillId="0" borderId="0" xfId="10" quotePrefix="1" applyFont="1" applyAlignment="1">
      <alignment wrapText="1"/>
    </xf>
    <xf numFmtId="49" fontId="3" fillId="0" borderId="3" xfId="10" applyNumberFormat="1" applyFont="1" applyBorder="1" applyAlignment="1">
      <alignment horizontal="left" vertical="center" wrapText="1"/>
    </xf>
    <xf numFmtId="49" fontId="3" fillId="0" borderId="1" xfId="10" applyNumberFormat="1" applyFont="1" applyBorder="1" applyAlignment="1">
      <alignment horizontal="left" vertical="center" wrapText="1"/>
    </xf>
    <xf numFmtId="49" fontId="3" fillId="0" borderId="0" xfId="10" applyNumberFormat="1" applyFont="1" applyAlignment="1">
      <alignment horizontal="center" vertical="center" wrapText="1"/>
    </xf>
    <xf numFmtId="173" fontId="3" fillId="0" borderId="0" xfId="1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165" fontId="3" fillId="0" borderId="1" xfId="1" quotePrefix="1" applyNumberFormat="1" applyFont="1" applyFill="1" applyBorder="1" applyAlignment="1">
      <alignment horizontal="right"/>
    </xf>
  </cellXfs>
  <cellStyles count="18">
    <cellStyle name="Migliaia" xfId="7" builtinId="3"/>
    <cellStyle name="Migliaia [0] 2" xfId="2" xr:uid="{66DB78AD-C5E2-4AC4-A684-26A4F44F81C0}"/>
    <cellStyle name="Migliaia [0] 2 2" xfId="5" xr:uid="{484A28BE-F13D-47CE-92D4-6137F7AAB00F}"/>
    <cellStyle name="Migliaia 2 3" xfId="11" xr:uid="{A378C79C-4FB4-4E98-B63F-878E891227D2}"/>
    <cellStyle name="Migliaia 3" xfId="12" xr:uid="{453B18EE-F53A-4A7A-AEF8-C9CB46E3214B}"/>
    <cellStyle name="Normale" xfId="0" builtinId="0"/>
    <cellStyle name="Normale 2" xfId="8" xr:uid="{1652E236-F1C6-44F4-B739-69483FDFFBCE}"/>
    <cellStyle name="Normale 2 2" xfId="9" xr:uid="{33B7CB8C-6675-4B7E-BB13-2CF44194FB21}"/>
    <cellStyle name="Normale 2 2 2" xfId="6" xr:uid="{E91B8983-254B-489F-9AB4-65DFFCD03907}"/>
    <cellStyle name="Normale 2 3" xfId="10" xr:uid="{3475335C-359C-4163-A030-6B6134811D24}"/>
    <cellStyle name="Normale 9" xfId="3" xr:uid="{E13FB0F1-B073-4839-B397-44967CB589B9}"/>
    <cellStyle name="Normale 9 2" xfId="17" xr:uid="{7454A8B4-7393-411C-8BCD-CF6A3ECEF924}"/>
    <cellStyle name="Normale_02 cap 12 Il capitale umano in agricoltura" xfId="16" xr:uid="{B3000284-8393-407B-82E2-3120098FFB9D}"/>
    <cellStyle name="Normale_investimenti per addetto1" xfId="15" xr:uid="{AC2748A7-8D3E-43F5-8BBF-1ABF1E686940}"/>
    <cellStyle name="Normale_MF_Regione 1960-2009 (mar 2011)" xfId="4" xr:uid="{7A3275D9-FFAC-4503-B65D-D128C0F07A5C}"/>
    <cellStyle name="Nuovo" xfId="14" xr:uid="{17FCB35F-100D-430F-81E2-E2E74F5E4826}"/>
    <cellStyle name="Percentuale" xfId="1" builtinId="5"/>
    <cellStyle name="Percentuale 2 2" xfId="13" xr:uid="{556BC81D-4AD0-4FF2-82FE-E2265F2ADE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155168671676066E-2"/>
          <c:y val="0.10431791650646113"/>
          <c:w val="0.89955480477552996"/>
          <c:h val="0.77936316833588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'f1'!$A$4</c:f>
              <c:strCache>
                <c:ptCount val="1"/>
                <c:pt idx="0">
                  <c:v>Numeri indice correnti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5.5633141862567216E-2"/>
                  <c:y val="-6.706107489061466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correnti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162-4646-B3FA-9628E6DB78B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'f1'!$B$3:$W$3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2006.03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xVal>
          <c:yVal>
            <c:numRef>
              <c:f>'f1'!$B$4:$W$4</c:f>
              <c:numCache>
                <c:formatCode>0.0</c:formatCode>
                <c:ptCount val="22"/>
                <c:pt idx="0">
                  <c:v>100</c:v>
                </c:pt>
                <c:pt idx="1">
                  <c:v>105.09859321343116</c:v>
                </c:pt>
                <c:pt idx="2">
                  <c:v>109.35020364789125</c:v>
                </c:pt>
                <c:pt idx="3">
                  <c:v>113.04665943688096</c:v>
                </c:pt>
                <c:pt idx="4">
                  <c:v>115.43576514515074</c:v>
                </c:pt>
                <c:pt idx="5">
                  <c:v>115.5639523855469</c:v>
                </c:pt>
                <c:pt idx="6">
                  <c:v>116.32772644121356</c:v>
                </c:pt>
                <c:pt idx="7">
                  <c:v>118.28428059085552</c:v>
                </c:pt>
                <c:pt idx="8">
                  <c:v>119.10568528493155</c:v>
                </c:pt>
                <c:pt idx="9">
                  <c:v>119.12257166029545</c:v>
                </c:pt>
                <c:pt idx="10">
                  <c:v>119.75503819917385</c:v>
                </c:pt>
                <c:pt idx="11">
                  <c:v>120.23548882630085</c:v>
                </c:pt>
                <c:pt idx="12">
                  <c:v>119.92945990995919</c:v>
                </c:pt>
                <c:pt idx="13">
                  <c:v>119.44417753671318</c:v>
                </c:pt>
                <c:pt idx="14">
                  <c:v>118.83171380394523</c:v>
                </c:pt>
                <c:pt idx="15">
                  <c:v>117.89910451208523</c:v>
                </c:pt>
                <c:pt idx="16">
                  <c:v>117.72552147198624</c:v>
                </c:pt>
                <c:pt idx="17">
                  <c:v>117.91820796414979</c:v>
                </c:pt>
                <c:pt idx="18">
                  <c:v>118.10068620469532</c:v>
                </c:pt>
                <c:pt idx="19">
                  <c:v>117.69823071708636</c:v>
                </c:pt>
                <c:pt idx="20">
                  <c:v>117.60618364085057</c:v>
                </c:pt>
                <c:pt idx="21">
                  <c:v>118.72587023098109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62-4646-B3FA-9628E6DB78B8}"/>
            </c:ext>
          </c:extLst>
        </c:ser>
        <c:ser>
          <c:idx val="1"/>
          <c:order val="1"/>
          <c:tx>
            <c:strRef>
              <c:f>'f1'!$A$5</c:f>
              <c:strCache>
                <c:ptCount val="1"/>
                <c:pt idx="0">
                  <c:v>Numeri indice reali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8.3043814101647156E-2"/>
                  <c:y val="6.124255139450643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deflazionati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162-4646-B3FA-9628E6DB78B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'f1'!$B$3:$W$3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2006.03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xVal>
          <c:yVal>
            <c:numRef>
              <c:f>'f1'!$B$5:$W$5</c:f>
              <c:numCache>
                <c:formatCode>0.0</c:formatCode>
                <c:ptCount val="22"/>
                <c:pt idx="0">
                  <c:v>100</c:v>
                </c:pt>
                <c:pt idx="1">
                  <c:v>102.33553380080932</c:v>
                </c:pt>
                <c:pt idx="2">
                  <c:v>104.04442202955084</c:v>
                </c:pt>
                <c:pt idx="3">
                  <c:v>105.01468083090404</c:v>
                </c:pt>
                <c:pt idx="4">
                  <c:v>105.19971577050265</c:v>
                </c:pt>
                <c:pt idx="5">
                  <c:v>103.46093975518976</c:v>
                </c:pt>
                <c:pt idx="6">
                  <c:v>102.15219740030891</c:v>
                </c:pt>
                <c:pt idx="7">
                  <c:v>102.30598340192182</c:v>
                </c:pt>
                <c:pt idx="8">
                  <c:v>99.906568778568541</c:v>
                </c:pt>
                <c:pt idx="9">
                  <c:v>99.129670341429559</c:v>
                </c:pt>
                <c:pt idx="10">
                  <c:v>98.274957571851658</c:v>
                </c:pt>
                <c:pt idx="11">
                  <c:v>96.018586586566641</c:v>
                </c:pt>
                <c:pt idx="12">
                  <c:v>92.808849774584431</c:v>
                </c:pt>
                <c:pt idx="13">
                  <c:v>91.143550986791936</c:v>
                </c:pt>
                <c:pt idx="14">
                  <c:v>90.332708938121328</c:v>
                </c:pt>
                <c:pt idx="15">
                  <c:v>89.301131223975474</c:v>
                </c:pt>
                <c:pt idx="16">
                  <c:v>89.22747452717968</c:v>
                </c:pt>
                <c:pt idx="17">
                  <c:v>88.232105448289929</c:v>
                </c:pt>
                <c:pt idx="18">
                  <c:v>87.226649164244009</c:v>
                </c:pt>
                <c:pt idx="19">
                  <c:v>86.230172536402094</c:v>
                </c:pt>
                <c:pt idx="20">
                  <c:v>86.338341798690905</c:v>
                </c:pt>
                <c:pt idx="21">
                  <c:v>85.572577902842539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162-4646-B3FA-9628E6DB7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696"/>
        <c:axId val="68344000"/>
      </c:scatterChart>
      <c:valAx>
        <c:axId val="68341696"/>
        <c:scaling>
          <c:orientation val="minMax"/>
          <c:max val="2021"/>
          <c:min val="2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2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8344000"/>
        <c:crosses val="autoZero"/>
        <c:crossBetween val="midCat"/>
        <c:majorUnit val="1"/>
      </c:valAx>
      <c:valAx>
        <c:axId val="68344000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83416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>
          <a:alpha val="91000"/>
        </a:srgbClr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'f2'!$B$32</c:f>
              <c:strCache>
                <c:ptCount val="1"/>
                <c:pt idx="0">
                  <c:v>Credito per acquisto immobili rurali</c:v>
                </c:pt>
              </c:strCache>
            </c:strRef>
          </c:tx>
          <c:marker>
            <c:symbol val="circle"/>
            <c:size val="7"/>
          </c:marker>
          <c:xVal>
            <c:numRef>
              <c:f>'f2'!$A$33:$A$54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xVal>
          <c:yVal>
            <c:numRef>
              <c:f>'f2'!$B$33:$B$54</c:f>
              <c:numCache>
                <c:formatCode>#,##0</c:formatCode>
                <c:ptCount val="22"/>
                <c:pt idx="0">
                  <c:v>371451</c:v>
                </c:pt>
                <c:pt idx="1">
                  <c:v>411695</c:v>
                </c:pt>
                <c:pt idx="2">
                  <c:v>418929</c:v>
                </c:pt>
                <c:pt idx="3">
                  <c:v>715871</c:v>
                </c:pt>
                <c:pt idx="4">
                  <c:v>772715</c:v>
                </c:pt>
                <c:pt idx="5">
                  <c:v>685490</c:v>
                </c:pt>
                <c:pt idx="6">
                  <c:v>676335</c:v>
                </c:pt>
                <c:pt idx="7">
                  <c:v>577622</c:v>
                </c:pt>
                <c:pt idx="8">
                  <c:v>730280</c:v>
                </c:pt>
                <c:pt idx="9">
                  <c:v>568730</c:v>
                </c:pt>
                <c:pt idx="10">
                  <c:v>501254</c:v>
                </c:pt>
                <c:pt idx="11">
                  <c:v>581716</c:v>
                </c:pt>
                <c:pt idx="12">
                  <c:v>271333</c:v>
                </c:pt>
                <c:pt idx="13">
                  <c:v>272554</c:v>
                </c:pt>
                <c:pt idx="14">
                  <c:v>293197</c:v>
                </c:pt>
                <c:pt idx="15">
                  <c:v>429843</c:v>
                </c:pt>
                <c:pt idx="16">
                  <c:v>490837</c:v>
                </c:pt>
                <c:pt idx="17">
                  <c:v>501162</c:v>
                </c:pt>
                <c:pt idx="18">
                  <c:v>475466.44900000002</c:v>
                </c:pt>
                <c:pt idx="19">
                  <c:v>553438.20299999998</c:v>
                </c:pt>
                <c:pt idx="20">
                  <c:v>319058.94400000002</c:v>
                </c:pt>
                <c:pt idx="21">
                  <c:v>362939.76899999997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CA-4A46-8216-0410B4CFD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37664"/>
        <c:axId val="68338240"/>
      </c:scatterChart>
      <c:scatterChart>
        <c:scatterStyle val="smoothMarker"/>
        <c:varyColors val="0"/>
        <c:ser>
          <c:idx val="1"/>
          <c:order val="1"/>
          <c:tx>
            <c:strRef>
              <c:f>'f2'!$C$32</c:f>
              <c:strCache>
                <c:ptCount val="1"/>
                <c:pt idx="0">
                  <c:v>Compravendite di terreni agricoli</c:v>
                </c:pt>
              </c:strCache>
            </c:strRef>
          </c:tx>
          <c:xVal>
            <c:numRef>
              <c:f>'f2'!$A$33:$A$54</c:f>
              <c:numCache>
                <c:formatCode>0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xVal>
          <c:yVal>
            <c:numRef>
              <c:f>'f2'!$C$33:$C$54</c:f>
              <c:numCache>
                <c:formatCode>#,##0</c:formatCode>
                <c:ptCount val="22"/>
                <c:pt idx="0">
                  <c:v>195944</c:v>
                </c:pt>
                <c:pt idx="1">
                  <c:v>191762</c:v>
                </c:pt>
                <c:pt idx="2">
                  <c:v>205936</c:v>
                </c:pt>
                <c:pt idx="3">
                  <c:v>207266</c:v>
                </c:pt>
                <c:pt idx="4">
                  <c:v>207561</c:v>
                </c:pt>
                <c:pt idx="5">
                  <c:v>196881</c:v>
                </c:pt>
                <c:pt idx="6">
                  <c:v>202660</c:v>
                </c:pt>
                <c:pt idx="7">
                  <c:v>191147</c:v>
                </c:pt>
                <c:pt idx="8">
                  <c:v>179771</c:v>
                </c:pt>
                <c:pt idx="9">
                  <c:v>161711</c:v>
                </c:pt>
                <c:pt idx="10">
                  <c:v>149475</c:v>
                </c:pt>
                <c:pt idx="11">
                  <c:v>150956</c:v>
                </c:pt>
                <c:pt idx="12">
                  <c:v>121389</c:v>
                </c:pt>
                <c:pt idx="13">
                  <c:v>122070</c:v>
                </c:pt>
                <c:pt idx="14">
                  <c:v>117583</c:v>
                </c:pt>
                <c:pt idx="15">
                  <c:v>121422</c:v>
                </c:pt>
                <c:pt idx="16">
                  <c:v>131812</c:v>
                </c:pt>
                <c:pt idx="17">
                  <c:v>134501</c:v>
                </c:pt>
                <c:pt idx="18">
                  <c:v>139318</c:v>
                </c:pt>
                <c:pt idx="19">
                  <c:v>139596.636</c:v>
                </c:pt>
                <c:pt idx="20">
                  <c:v>127870.518576</c:v>
                </c:pt>
                <c:pt idx="21">
                  <c:v>159568.5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CA-4A46-8216-0410B4CFD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39392"/>
        <c:axId val="68338816"/>
      </c:scatterChart>
      <c:valAx>
        <c:axId val="68337664"/>
        <c:scaling>
          <c:orientation val="minMax"/>
          <c:max val="2021"/>
          <c:min val="2000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it-IT"/>
          </a:p>
        </c:txPr>
        <c:crossAx val="68338240"/>
        <c:crosses val="autoZero"/>
        <c:crossBetween val="midCat"/>
        <c:majorUnit val="1"/>
      </c:valAx>
      <c:valAx>
        <c:axId val="68338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Migliaia di euro</a:t>
                </a:r>
              </a:p>
            </c:rich>
          </c:tx>
          <c:layout>
            <c:manualLayout>
              <c:xMode val="edge"/>
              <c:yMode val="edge"/>
              <c:x val="1.1161307700994719E-2"/>
              <c:y val="0.34284894654494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68337664"/>
        <c:crosses val="autoZero"/>
        <c:crossBetween val="midCat"/>
      </c:valAx>
      <c:valAx>
        <c:axId val="6833881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N. compravendite</a:t>
                </a:r>
              </a:p>
            </c:rich>
          </c:tx>
          <c:layout>
            <c:manualLayout>
              <c:xMode val="edge"/>
              <c:yMode val="edge"/>
              <c:x val="0.96055400512980738"/>
              <c:y val="0.3231096353852333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68339392"/>
        <c:crosses val="max"/>
        <c:crossBetween val="midCat"/>
      </c:valAx>
      <c:valAx>
        <c:axId val="6833939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6833881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48500871697604E-2"/>
          <c:y val="3.1496062992125984E-2"/>
          <c:w val="0.90382205873900801"/>
          <c:h val="0.82188439043544759"/>
        </c:manualLayout>
      </c:layout>
      <c:lineChart>
        <c:grouping val="standard"/>
        <c:varyColors val="0"/>
        <c:ser>
          <c:idx val="0"/>
          <c:order val="0"/>
          <c:tx>
            <c:v>Sementi</c:v>
          </c:tx>
          <c:spPr>
            <a:ln w="2222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3B-44F5-AD5E-70843E021C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3B-44F5-AD5E-70843E021C0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3B-44F5-AD5E-70843E021C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3B-44F5-AD5E-70843E021C0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3B-44F5-AD5E-70843E021C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3B-44F5-AD5E-70843E021C0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B3B-44F5-AD5E-70843E021C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3B-44F5-AD5E-70843E021C0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3B-44F5-AD5E-70843E021C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3B-44F5-AD5E-70843E021C0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3B-44F5-AD5E-70843E021C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3B-44F5-AD5E-70843E021C0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3B-44F5-AD5E-70843E021C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3B-44F5-AD5E-70843E021C0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B3B-44F5-AD5E-70843E021C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B3B-44F5-AD5E-70843E021C0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B3B-44F5-AD5E-70843E021C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B3B-44F5-AD5E-70843E021C0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B3B-44F5-AD5E-70843E021C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B3B-44F5-AD5E-70843E021C0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B3B-44F5-AD5E-70843E021C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B3B-44F5-AD5E-70843E021C0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B3B-44F5-AD5E-70843E021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2020 1</c:v>
              </c:pt>
              <c:pt idx="1">
                <c:v>2020 2</c:v>
              </c:pt>
              <c:pt idx="2">
                <c:v>2020 3</c:v>
              </c:pt>
              <c:pt idx="3">
                <c:v>2020 4</c:v>
              </c:pt>
              <c:pt idx="4">
                <c:v>2020 5</c:v>
              </c:pt>
              <c:pt idx="5">
                <c:v>2020 6</c:v>
              </c:pt>
              <c:pt idx="6">
                <c:v>2020 7</c:v>
              </c:pt>
              <c:pt idx="7">
                <c:v>2020 8</c:v>
              </c:pt>
              <c:pt idx="8">
                <c:v>2020 9</c:v>
              </c:pt>
              <c:pt idx="9">
                <c:v>2020 10</c:v>
              </c:pt>
              <c:pt idx="10">
                <c:v>2020 11</c:v>
              </c:pt>
              <c:pt idx="11">
                <c:v>2020 12</c:v>
              </c:pt>
              <c:pt idx="12">
                <c:v>2021 1</c:v>
              </c:pt>
              <c:pt idx="13">
                <c:v>2021 2</c:v>
              </c:pt>
              <c:pt idx="14">
                <c:v>2021 3</c:v>
              </c:pt>
              <c:pt idx="15">
                <c:v>2021 4</c:v>
              </c:pt>
              <c:pt idx="16">
                <c:v>2021 5</c:v>
              </c:pt>
              <c:pt idx="17">
                <c:v>2021 6</c:v>
              </c:pt>
              <c:pt idx="18">
                <c:v>2021 7</c:v>
              </c:pt>
              <c:pt idx="19">
                <c:v>2021 8</c:v>
              </c:pt>
              <c:pt idx="20">
                <c:v>2021 9</c:v>
              </c:pt>
              <c:pt idx="21">
                <c:v>2021 10</c:v>
              </c:pt>
              <c:pt idx="22">
                <c:v>2021 11</c:v>
              </c:pt>
              <c:pt idx="23">
                <c:v>2021 12</c:v>
              </c:pt>
            </c:strLit>
          </c:cat>
          <c:val>
            <c:numLit>
              <c:formatCode>General</c:formatCode>
              <c:ptCount val="24"/>
              <c:pt idx="0">
                <c:v>106.3</c:v>
              </c:pt>
              <c:pt idx="1">
                <c:v>106.2</c:v>
              </c:pt>
              <c:pt idx="2">
                <c:v>106.7</c:v>
              </c:pt>
              <c:pt idx="3">
                <c:v>110</c:v>
              </c:pt>
              <c:pt idx="4">
                <c:v>110.7</c:v>
              </c:pt>
              <c:pt idx="5">
                <c:v>110.8</c:v>
              </c:pt>
              <c:pt idx="6">
                <c:v>110.7</c:v>
              </c:pt>
              <c:pt idx="7">
                <c:v>110.9</c:v>
              </c:pt>
              <c:pt idx="8">
                <c:v>110.9</c:v>
              </c:pt>
              <c:pt idx="9">
                <c:v>111.7</c:v>
              </c:pt>
              <c:pt idx="10">
                <c:v>112.8</c:v>
              </c:pt>
              <c:pt idx="11">
                <c:v>113.2</c:v>
              </c:pt>
              <c:pt idx="12">
                <c:v>112.6</c:v>
              </c:pt>
              <c:pt idx="13">
                <c:v>112.3</c:v>
              </c:pt>
              <c:pt idx="14">
                <c:v>112.1</c:v>
              </c:pt>
              <c:pt idx="15">
                <c:v>112.1</c:v>
              </c:pt>
              <c:pt idx="16">
                <c:v>111.8</c:v>
              </c:pt>
              <c:pt idx="17">
                <c:v>111.9</c:v>
              </c:pt>
              <c:pt idx="18">
                <c:v>112</c:v>
              </c:pt>
              <c:pt idx="19">
                <c:v>113.6</c:v>
              </c:pt>
              <c:pt idx="20">
                <c:v>114.9</c:v>
              </c:pt>
              <c:pt idx="21">
                <c:v>118.5</c:v>
              </c:pt>
              <c:pt idx="22">
                <c:v>120.8</c:v>
              </c:pt>
              <c:pt idx="23">
                <c:v>120.9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7-7B3B-44F5-AD5E-70843E021C0D}"/>
            </c:ext>
          </c:extLst>
        </c:ser>
        <c:ser>
          <c:idx val="1"/>
          <c:order val="1"/>
          <c:tx>
            <c:v>Fertilizzanti</c:v>
          </c:tx>
          <c:spPr>
            <a:ln w="19050" cap="rnd">
              <a:solidFill>
                <a:schemeClr val="accent4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B3B-44F5-AD5E-70843E021C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B3B-44F5-AD5E-70843E021C0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B3B-44F5-AD5E-70843E021C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B3B-44F5-AD5E-70843E021C0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B3B-44F5-AD5E-70843E021C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B3B-44F5-AD5E-70843E021C0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B3B-44F5-AD5E-70843E021C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B3B-44F5-AD5E-70843E021C0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B3B-44F5-AD5E-70843E021C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B3B-44F5-AD5E-70843E021C0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B3B-44F5-AD5E-70843E021C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B3B-44F5-AD5E-70843E021C0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B3B-44F5-AD5E-70843E021C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7B3B-44F5-AD5E-70843E021C0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7B3B-44F5-AD5E-70843E021C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7B3B-44F5-AD5E-70843E021C0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7B3B-44F5-AD5E-70843E021C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7B3B-44F5-AD5E-70843E021C0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7B3B-44F5-AD5E-70843E021C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7B3B-44F5-AD5E-70843E021C0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7B3B-44F5-AD5E-70843E021C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7B3B-44F5-AD5E-70843E021C0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7B3B-44F5-AD5E-70843E021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2020 1</c:v>
              </c:pt>
              <c:pt idx="1">
                <c:v>2020 2</c:v>
              </c:pt>
              <c:pt idx="2">
                <c:v>2020 3</c:v>
              </c:pt>
              <c:pt idx="3">
                <c:v>2020 4</c:v>
              </c:pt>
              <c:pt idx="4">
                <c:v>2020 5</c:v>
              </c:pt>
              <c:pt idx="5">
                <c:v>2020 6</c:v>
              </c:pt>
              <c:pt idx="6">
                <c:v>2020 7</c:v>
              </c:pt>
              <c:pt idx="7">
                <c:v>2020 8</c:v>
              </c:pt>
              <c:pt idx="8">
                <c:v>2020 9</c:v>
              </c:pt>
              <c:pt idx="9">
                <c:v>2020 10</c:v>
              </c:pt>
              <c:pt idx="10">
                <c:v>2020 11</c:v>
              </c:pt>
              <c:pt idx="11">
                <c:v>2020 12</c:v>
              </c:pt>
              <c:pt idx="12">
                <c:v>2021 1</c:v>
              </c:pt>
              <c:pt idx="13">
                <c:v>2021 2</c:v>
              </c:pt>
              <c:pt idx="14">
                <c:v>2021 3</c:v>
              </c:pt>
              <c:pt idx="15">
                <c:v>2021 4</c:v>
              </c:pt>
              <c:pt idx="16">
                <c:v>2021 5</c:v>
              </c:pt>
              <c:pt idx="17">
                <c:v>2021 6</c:v>
              </c:pt>
              <c:pt idx="18">
                <c:v>2021 7</c:v>
              </c:pt>
              <c:pt idx="19">
                <c:v>2021 8</c:v>
              </c:pt>
              <c:pt idx="20">
                <c:v>2021 9</c:v>
              </c:pt>
              <c:pt idx="21">
                <c:v>2021 10</c:v>
              </c:pt>
              <c:pt idx="22">
                <c:v>2021 11</c:v>
              </c:pt>
              <c:pt idx="23">
                <c:v>2021 12</c:v>
              </c:pt>
            </c:strLit>
          </c:cat>
          <c:val>
            <c:numLit>
              <c:formatCode>General</c:formatCode>
              <c:ptCount val="24"/>
              <c:pt idx="0">
                <c:v>93.3</c:v>
              </c:pt>
              <c:pt idx="1">
                <c:v>93.4</c:v>
              </c:pt>
              <c:pt idx="2">
                <c:v>93.5</c:v>
              </c:pt>
              <c:pt idx="3">
                <c:v>93.2</c:v>
              </c:pt>
              <c:pt idx="4">
                <c:v>92.9</c:v>
              </c:pt>
              <c:pt idx="5">
                <c:v>92.6</c:v>
              </c:pt>
              <c:pt idx="6">
                <c:v>92.4</c:v>
              </c:pt>
              <c:pt idx="7">
                <c:v>92.3</c:v>
              </c:pt>
              <c:pt idx="8">
                <c:v>92.2</c:v>
              </c:pt>
              <c:pt idx="9">
                <c:v>91.5</c:v>
              </c:pt>
              <c:pt idx="10">
                <c:v>91.7</c:v>
              </c:pt>
              <c:pt idx="11">
                <c:v>91.9</c:v>
              </c:pt>
              <c:pt idx="12">
                <c:v>93.4</c:v>
              </c:pt>
              <c:pt idx="13">
                <c:v>96.8</c:v>
              </c:pt>
              <c:pt idx="14">
                <c:v>98.6</c:v>
              </c:pt>
              <c:pt idx="15">
                <c:v>100.5</c:v>
              </c:pt>
              <c:pt idx="16">
                <c:v>101.2</c:v>
              </c:pt>
              <c:pt idx="17">
                <c:v>102.5</c:v>
              </c:pt>
              <c:pt idx="18">
                <c:v>104.4</c:v>
              </c:pt>
              <c:pt idx="19">
                <c:v>108.7</c:v>
              </c:pt>
              <c:pt idx="20">
                <c:v>115.2</c:v>
              </c:pt>
              <c:pt idx="21">
                <c:v>131.80000000000001</c:v>
              </c:pt>
              <c:pt idx="22">
                <c:v>143.19999999999999</c:v>
              </c:pt>
              <c:pt idx="23">
                <c:v>148.4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2F-7B3B-44F5-AD5E-70843E021C0D}"/>
            </c:ext>
          </c:extLst>
        </c:ser>
        <c:ser>
          <c:idx val="2"/>
          <c:order val="2"/>
          <c:tx>
            <c:v>Fitosanitari</c:v>
          </c:tx>
          <c:spPr>
            <a:ln w="19050" cap="rnd">
              <a:solidFill>
                <a:schemeClr val="accent5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7B3B-44F5-AD5E-70843E021C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7B3B-44F5-AD5E-70843E021C0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7B3B-44F5-AD5E-70843E021C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7B3B-44F5-AD5E-70843E021C0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7B3B-44F5-AD5E-70843E021C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7B3B-44F5-AD5E-70843E021C0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7B3B-44F5-AD5E-70843E021C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7B3B-44F5-AD5E-70843E021C0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7B3B-44F5-AD5E-70843E021C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7B3B-44F5-AD5E-70843E021C0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7B3B-44F5-AD5E-70843E021C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7B3B-44F5-AD5E-70843E021C0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7B3B-44F5-AD5E-70843E021C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7B3B-44F5-AD5E-70843E021C0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7B3B-44F5-AD5E-70843E021C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7B3B-44F5-AD5E-70843E021C0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7B3B-44F5-AD5E-70843E021C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7B3B-44F5-AD5E-70843E021C0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7B3B-44F5-AD5E-70843E021C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7B3B-44F5-AD5E-70843E021C0D}"/>
                </c:ext>
              </c:extLst>
            </c:dLbl>
            <c:dLbl>
              <c:idx val="20"/>
              <c:layout>
                <c:manualLayout>
                  <c:x val="-8.5298197214399379E-2"/>
                  <c:y val="4.526642831063439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7B3B-44F5-AD5E-70843E021C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7B3B-44F5-AD5E-70843E021C0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7B3B-44F5-AD5E-70843E021C0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7B3B-44F5-AD5E-70843E021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2020 1</c:v>
              </c:pt>
              <c:pt idx="1">
                <c:v>2020 2</c:v>
              </c:pt>
              <c:pt idx="2">
                <c:v>2020 3</c:v>
              </c:pt>
              <c:pt idx="3">
                <c:v>2020 4</c:v>
              </c:pt>
              <c:pt idx="4">
                <c:v>2020 5</c:v>
              </c:pt>
              <c:pt idx="5">
                <c:v>2020 6</c:v>
              </c:pt>
              <c:pt idx="6">
                <c:v>2020 7</c:v>
              </c:pt>
              <c:pt idx="7">
                <c:v>2020 8</c:v>
              </c:pt>
              <c:pt idx="8">
                <c:v>2020 9</c:v>
              </c:pt>
              <c:pt idx="9">
                <c:v>2020 10</c:v>
              </c:pt>
              <c:pt idx="10">
                <c:v>2020 11</c:v>
              </c:pt>
              <c:pt idx="11">
                <c:v>2020 12</c:v>
              </c:pt>
              <c:pt idx="12">
                <c:v>2021 1</c:v>
              </c:pt>
              <c:pt idx="13">
                <c:v>2021 2</c:v>
              </c:pt>
              <c:pt idx="14">
                <c:v>2021 3</c:v>
              </c:pt>
              <c:pt idx="15">
                <c:v>2021 4</c:v>
              </c:pt>
              <c:pt idx="16">
                <c:v>2021 5</c:v>
              </c:pt>
              <c:pt idx="17">
                <c:v>2021 6</c:v>
              </c:pt>
              <c:pt idx="18">
                <c:v>2021 7</c:v>
              </c:pt>
              <c:pt idx="19">
                <c:v>2021 8</c:v>
              </c:pt>
              <c:pt idx="20">
                <c:v>2021 9</c:v>
              </c:pt>
              <c:pt idx="21">
                <c:v>2021 10</c:v>
              </c:pt>
              <c:pt idx="22">
                <c:v>2021 11</c:v>
              </c:pt>
              <c:pt idx="23">
                <c:v>2021 12</c:v>
              </c:pt>
            </c:strLit>
          </c:cat>
          <c:val>
            <c:numLit>
              <c:formatCode>General</c:formatCode>
              <c:ptCount val="24"/>
              <c:pt idx="0">
                <c:v>110.2</c:v>
              </c:pt>
              <c:pt idx="1">
                <c:v>109.5</c:v>
              </c:pt>
              <c:pt idx="2">
                <c:v>109.7</c:v>
              </c:pt>
              <c:pt idx="3">
                <c:v>109.6</c:v>
              </c:pt>
              <c:pt idx="4">
                <c:v>109.6</c:v>
              </c:pt>
              <c:pt idx="5">
                <c:v>109.6</c:v>
              </c:pt>
              <c:pt idx="6">
                <c:v>109.7</c:v>
              </c:pt>
              <c:pt idx="7">
                <c:v>109.8</c:v>
              </c:pt>
              <c:pt idx="8">
                <c:v>109.7</c:v>
              </c:pt>
              <c:pt idx="9">
                <c:v>109.7</c:v>
              </c:pt>
              <c:pt idx="10">
                <c:v>109.7</c:v>
              </c:pt>
              <c:pt idx="11">
                <c:v>109.7</c:v>
              </c:pt>
              <c:pt idx="12">
                <c:v>109.8</c:v>
              </c:pt>
              <c:pt idx="13">
                <c:v>109.6</c:v>
              </c:pt>
              <c:pt idx="14">
                <c:v>109.4</c:v>
              </c:pt>
              <c:pt idx="15">
                <c:v>109.8</c:v>
              </c:pt>
              <c:pt idx="16">
                <c:v>110</c:v>
              </c:pt>
              <c:pt idx="17">
                <c:v>110</c:v>
              </c:pt>
              <c:pt idx="18">
                <c:v>110.2</c:v>
              </c:pt>
              <c:pt idx="19">
                <c:v>110.5</c:v>
              </c:pt>
              <c:pt idx="20">
                <c:v>111.8</c:v>
              </c:pt>
              <c:pt idx="21">
                <c:v>113</c:v>
              </c:pt>
              <c:pt idx="22">
                <c:v>115.9</c:v>
              </c:pt>
              <c:pt idx="23">
                <c:v>116.7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48-7B3B-44F5-AD5E-70843E021C0D}"/>
            </c:ext>
          </c:extLst>
        </c:ser>
        <c:ser>
          <c:idx val="3"/>
          <c:order val="3"/>
          <c:tx>
            <c:v>Mangimi</c:v>
          </c:tx>
          <c:spPr>
            <a:ln w="158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7B3B-44F5-AD5E-70843E021C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7B3B-44F5-AD5E-70843E021C0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7B3B-44F5-AD5E-70843E021C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7B3B-44F5-AD5E-70843E021C0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7B3B-44F5-AD5E-70843E021C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7B3B-44F5-AD5E-70843E021C0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7B3B-44F5-AD5E-70843E021C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7B3B-44F5-AD5E-70843E021C0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7B3B-44F5-AD5E-70843E021C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7B3B-44F5-AD5E-70843E021C0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7B3B-44F5-AD5E-70843E021C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7B3B-44F5-AD5E-70843E021C0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7B3B-44F5-AD5E-70843E021C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7B3B-44F5-AD5E-70843E021C0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7B3B-44F5-AD5E-70843E021C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7B3B-44F5-AD5E-70843E021C0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7B3B-44F5-AD5E-70843E021C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7B3B-44F5-AD5E-70843E021C0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7B3B-44F5-AD5E-70843E021C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7B3B-44F5-AD5E-70843E021C0D}"/>
                </c:ext>
              </c:extLst>
            </c:dLbl>
            <c:dLbl>
              <c:idx val="20"/>
              <c:layout>
                <c:manualLayout>
                  <c:x val="-0.15728720041381689"/>
                  <c:y val="5.36232183575478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7B3B-44F5-AD5E-70843E021C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7B3B-44F5-AD5E-70843E021C0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7B3B-44F5-AD5E-70843E021C0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7B3B-44F5-AD5E-70843E021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2020 1</c:v>
              </c:pt>
              <c:pt idx="1">
                <c:v>2020 2</c:v>
              </c:pt>
              <c:pt idx="2">
                <c:v>2020 3</c:v>
              </c:pt>
              <c:pt idx="3">
                <c:v>2020 4</c:v>
              </c:pt>
              <c:pt idx="4">
                <c:v>2020 5</c:v>
              </c:pt>
              <c:pt idx="5">
                <c:v>2020 6</c:v>
              </c:pt>
              <c:pt idx="6">
                <c:v>2020 7</c:v>
              </c:pt>
              <c:pt idx="7">
                <c:v>2020 8</c:v>
              </c:pt>
              <c:pt idx="8">
                <c:v>2020 9</c:v>
              </c:pt>
              <c:pt idx="9">
                <c:v>2020 10</c:v>
              </c:pt>
              <c:pt idx="10">
                <c:v>2020 11</c:v>
              </c:pt>
              <c:pt idx="11">
                <c:v>2020 12</c:v>
              </c:pt>
              <c:pt idx="12">
                <c:v>2021 1</c:v>
              </c:pt>
              <c:pt idx="13">
                <c:v>2021 2</c:v>
              </c:pt>
              <c:pt idx="14">
                <c:v>2021 3</c:v>
              </c:pt>
              <c:pt idx="15">
                <c:v>2021 4</c:v>
              </c:pt>
              <c:pt idx="16">
                <c:v>2021 5</c:v>
              </c:pt>
              <c:pt idx="17">
                <c:v>2021 6</c:v>
              </c:pt>
              <c:pt idx="18">
                <c:v>2021 7</c:v>
              </c:pt>
              <c:pt idx="19">
                <c:v>2021 8</c:v>
              </c:pt>
              <c:pt idx="20">
                <c:v>2021 9</c:v>
              </c:pt>
              <c:pt idx="21">
                <c:v>2021 10</c:v>
              </c:pt>
              <c:pt idx="22">
                <c:v>2021 11</c:v>
              </c:pt>
              <c:pt idx="23">
                <c:v>2021 12</c:v>
              </c:pt>
            </c:strLit>
          </c:cat>
          <c:val>
            <c:numLit>
              <c:formatCode>General</c:formatCode>
              <c:ptCount val="24"/>
              <c:pt idx="0">
                <c:v>103.7</c:v>
              </c:pt>
              <c:pt idx="1">
                <c:v>103.9</c:v>
              </c:pt>
              <c:pt idx="2">
                <c:v>104.5</c:v>
              </c:pt>
              <c:pt idx="3">
                <c:v>105.1</c:v>
              </c:pt>
              <c:pt idx="4">
                <c:v>104.3</c:v>
              </c:pt>
              <c:pt idx="5">
                <c:v>104.3</c:v>
              </c:pt>
              <c:pt idx="6">
                <c:v>104</c:v>
              </c:pt>
              <c:pt idx="7">
                <c:v>104.4</c:v>
              </c:pt>
              <c:pt idx="8">
                <c:v>104.3</c:v>
              </c:pt>
              <c:pt idx="9">
                <c:v>105.9</c:v>
              </c:pt>
              <c:pt idx="10">
                <c:v>107.7</c:v>
              </c:pt>
              <c:pt idx="11">
                <c:v>108.6</c:v>
              </c:pt>
              <c:pt idx="12">
                <c:v>112.5</c:v>
              </c:pt>
              <c:pt idx="13">
                <c:v>116</c:v>
              </c:pt>
              <c:pt idx="14">
                <c:v>119</c:v>
              </c:pt>
              <c:pt idx="15">
                <c:v>120.3</c:v>
              </c:pt>
              <c:pt idx="16">
                <c:v>122.3</c:v>
              </c:pt>
              <c:pt idx="17">
                <c:v>121.4</c:v>
              </c:pt>
              <c:pt idx="18">
                <c:v>121</c:v>
              </c:pt>
              <c:pt idx="19">
                <c:v>121.5</c:v>
              </c:pt>
              <c:pt idx="20">
                <c:v>122.9</c:v>
              </c:pt>
              <c:pt idx="21">
                <c:v>126</c:v>
              </c:pt>
              <c:pt idx="22">
                <c:v>127.6</c:v>
              </c:pt>
              <c:pt idx="23">
                <c:v>128.69999999999999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61-7B3B-44F5-AD5E-70843E021C0D}"/>
            </c:ext>
          </c:extLst>
        </c:ser>
        <c:ser>
          <c:idx val="4"/>
          <c:order val="4"/>
          <c:tx>
            <c:v>Energia</c:v>
          </c:tx>
          <c:spPr>
            <a:ln w="254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7B3B-44F5-AD5E-70843E021C0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7B3B-44F5-AD5E-70843E021C0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7B3B-44F5-AD5E-70843E021C0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7B3B-44F5-AD5E-70843E021C0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7B3B-44F5-AD5E-70843E021C0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7B3B-44F5-AD5E-70843E021C0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7B3B-44F5-AD5E-70843E021C0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7B3B-44F5-AD5E-70843E021C0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7B3B-44F5-AD5E-70843E021C0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7B3B-44F5-AD5E-70843E021C0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7B3B-44F5-AD5E-70843E021C0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7B3B-44F5-AD5E-70843E021C0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7B3B-44F5-AD5E-70843E021C0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7B3B-44F5-AD5E-70843E021C0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7B3B-44F5-AD5E-70843E021C0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7B3B-44F5-AD5E-70843E021C0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7B3B-44F5-AD5E-70843E021C0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7B3B-44F5-AD5E-70843E021C0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7B3B-44F5-AD5E-70843E021C0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7B3B-44F5-AD5E-70843E021C0D}"/>
                </c:ext>
              </c:extLst>
            </c:dLbl>
            <c:dLbl>
              <c:idx val="20"/>
              <c:layout>
                <c:manualLayout>
                  <c:x val="-6.3692357798340996E-2"/>
                  <c:y val="4.72702723183224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7B3B-44F5-AD5E-70843E021C0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7B3B-44F5-AD5E-70843E021C0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7B3B-44F5-AD5E-70843E021C0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7B3B-44F5-AD5E-70843E021C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4"/>
              <c:pt idx="0">
                <c:v>2020 1</c:v>
              </c:pt>
              <c:pt idx="1">
                <c:v>2020 2</c:v>
              </c:pt>
              <c:pt idx="2">
                <c:v>2020 3</c:v>
              </c:pt>
              <c:pt idx="3">
                <c:v>2020 4</c:v>
              </c:pt>
              <c:pt idx="4">
                <c:v>2020 5</c:v>
              </c:pt>
              <c:pt idx="5">
                <c:v>2020 6</c:v>
              </c:pt>
              <c:pt idx="6">
                <c:v>2020 7</c:v>
              </c:pt>
              <c:pt idx="7">
                <c:v>2020 8</c:v>
              </c:pt>
              <c:pt idx="8">
                <c:v>2020 9</c:v>
              </c:pt>
              <c:pt idx="9">
                <c:v>2020 10</c:v>
              </c:pt>
              <c:pt idx="10">
                <c:v>2020 11</c:v>
              </c:pt>
              <c:pt idx="11">
                <c:v>2020 12</c:v>
              </c:pt>
              <c:pt idx="12">
                <c:v>2021 1</c:v>
              </c:pt>
              <c:pt idx="13">
                <c:v>2021 2</c:v>
              </c:pt>
              <c:pt idx="14">
                <c:v>2021 3</c:v>
              </c:pt>
              <c:pt idx="15">
                <c:v>2021 4</c:v>
              </c:pt>
              <c:pt idx="16">
                <c:v>2021 5</c:v>
              </c:pt>
              <c:pt idx="17">
                <c:v>2021 6</c:v>
              </c:pt>
              <c:pt idx="18">
                <c:v>2021 7</c:v>
              </c:pt>
              <c:pt idx="19">
                <c:v>2021 8</c:v>
              </c:pt>
              <c:pt idx="20">
                <c:v>2021 9</c:v>
              </c:pt>
              <c:pt idx="21">
                <c:v>2021 10</c:v>
              </c:pt>
              <c:pt idx="22">
                <c:v>2021 11</c:v>
              </c:pt>
              <c:pt idx="23">
                <c:v>2021 12</c:v>
              </c:pt>
            </c:strLit>
          </c:cat>
          <c:val>
            <c:numLit>
              <c:formatCode>General</c:formatCode>
              <c:ptCount val="24"/>
              <c:pt idx="0">
                <c:v>112.2</c:v>
              </c:pt>
              <c:pt idx="1">
                <c:v>108.9</c:v>
              </c:pt>
              <c:pt idx="2">
                <c:v>104.2</c:v>
              </c:pt>
              <c:pt idx="3">
                <c:v>97.4</c:v>
              </c:pt>
              <c:pt idx="4">
                <c:v>96</c:v>
              </c:pt>
              <c:pt idx="5">
                <c:v>97.7</c:v>
              </c:pt>
              <c:pt idx="6">
                <c:v>99.7</c:v>
              </c:pt>
              <c:pt idx="7">
                <c:v>99.8</c:v>
              </c:pt>
              <c:pt idx="8">
                <c:v>98.9</c:v>
              </c:pt>
              <c:pt idx="9">
                <c:v>100.6</c:v>
              </c:pt>
              <c:pt idx="10">
                <c:v>101</c:v>
              </c:pt>
              <c:pt idx="11">
                <c:v>102.7</c:v>
              </c:pt>
              <c:pt idx="12">
                <c:v>105.1</c:v>
              </c:pt>
              <c:pt idx="13">
                <c:v>108.2</c:v>
              </c:pt>
              <c:pt idx="14">
                <c:v>110</c:v>
              </c:pt>
              <c:pt idx="15">
                <c:v>110.4</c:v>
              </c:pt>
              <c:pt idx="16">
                <c:v>112</c:v>
              </c:pt>
              <c:pt idx="17">
                <c:v>113</c:v>
              </c:pt>
              <c:pt idx="18">
                <c:v>114.2</c:v>
              </c:pt>
              <c:pt idx="19">
                <c:v>115.1</c:v>
              </c:pt>
              <c:pt idx="20">
                <c:v>117.1</c:v>
              </c:pt>
              <c:pt idx="21">
                <c:v>122.6</c:v>
              </c:pt>
              <c:pt idx="22">
                <c:v>127.3</c:v>
              </c:pt>
              <c:pt idx="23">
                <c:v>126.7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7A-7B3B-44F5-AD5E-70843E021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129440"/>
        <c:axId val="783128784"/>
      </c:lineChart>
      <c:catAx>
        <c:axId val="78312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3128784"/>
        <c:crosses val="autoZero"/>
        <c:auto val="1"/>
        <c:lblAlgn val="ctr"/>
        <c:lblOffset val="100"/>
        <c:noMultiLvlLbl val="0"/>
      </c:catAx>
      <c:valAx>
        <c:axId val="783128784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312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Agricoltura, silvicoltura e pesca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'f4'!$A$5:$A$56</c:f>
              <c:strCache>
                <c:ptCount val="52"/>
                <c:pt idx="0">
                  <c:v>IV Trim. 2021</c:v>
                </c:pt>
                <c:pt idx="1">
                  <c:v>III Trim. 2021</c:v>
                </c:pt>
                <c:pt idx="2">
                  <c:v>II Trim. 2021</c:v>
                </c:pt>
                <c:pt idx="3">
                  <c:v>I Trim. 2021</c:v>
                </c:pt>
                <c:pt idx="4">
                  <c:v>IV Trim. 2020</c:v>
                </c:pt>
                <c:pt idx="5">
                  <c:v>III Trim. 2020</c:v>
                </c:pt>
                <c:pt idx="6">
                  <c:v>II Trim. 2020</c:v>
                </c:pt>
                <c:pt idx="7">
                  <c:v>I Trim. 2020</c:v>
                </c:pt>
                <c:pt idx="8">
                  <c:v>IV Trim. 2019</c:v>
                </c:pt>
                <c:pt idx="9">
                  <c:v>III Trim. 2019</c:v>
                </c:pt>
                <c:pt idx="10">
                  <c:v>II Trim. 2019</c:v>
                </c:pt>
                <c:pt idx="11">
                  <c:v>I Trim. 2019</c:v>
                </c:pt>
                <c:pt idx="12">
                  <c:v>IV Trim. 2018</c:v>
                </c:pt>
                <c:pt idx="13">
                  <c:v>III Trim. 2018</c:v>
                </c:pt>
                <c:pt idx="14">
                  <c:v>II Trim. 2018</c:v>
                </c:pt>
                <c:pt idx="15">
                  <c:v>I Trim. 2018</c:v>
                </c:pt>
                <c:pt idx="16">
                  <c:v>IV Trim. 2017</c:v>
                </c:pt>
                <c:pt idx="17">
                  <c:v>III Trim. 2017</c:v>
                </c:pt>
                <c:pt idx="18">
                  <c:v>II Trim. 2016</c:v>
                </c:pt>
                <c:pt idx="19">
                  <c:v>I Trim. 2017</c:v>
                </c:pt>
                <c:pt idx="20">
                  <c:v>IV Trim. 2016</c:v>
                </c:pt>
                <c:pt idx="21">
                  <c:v>III Trim. 2016</c:v>
                </c:pt>
                <c:pt idx="22">
                  <c:v>II Trim. 2016</c:v>
                </c:pt>
                <c:pt idx="23">
                  <c:v>I Trim. 2016</c:v>
                </c:pt>
                <c:pt idx="24">
                  <c:v>IV Trim. 2015</c:v>
                </c:pt>
                <c:pt idx="25">
                  <c:v>III Trim. 2015</c:v>
                </c:pt>
                <c:pt idx="26">
                  <c:v>II Trim. 2015</c:v>
                </c:pt>
                <c:pt idx="27">
                  <c:v>I Trim. 2015</c:v>
                </c:pt>
                <c:pt idx="28">
                  <c:v>IV Trim. 2014</c:v>
                </c:pt>
                <c:pt idx="29">
                  <c:v>III Trim. 2014</c:v>
                </c:pt>
                <c:pt idx="30">
                  <c:v>II Trim. 2014</c:v>
                </c:pt>
                <c:pt idx="31">
                  <c:v>I Trim. 2014</c:v>
                </c:pt>
                <c:pt idx="32">
                  <c:v>IV Trim. 2013</c:v>
                </c:pt>
                <c:pt idx="33">
                  <c:v>III Trim. 2013</c:v>
                </c:pt>
                <c:pt idx="34">
                  <c:v>II Trim. 2013</c:v>
                </c:pt>
                <c:pt idx="35">
                  <c:v>I Trim. 2013</c:v>
                </c:pt>
                <c:pt idx="36">
                  <c:v>IV Trim. 2012</c:v>
                </c:pt>
                <c:pt idx="37">
                  <c:v>III Trim. 2012</c:v>
                </c:pt>
                <c:pt idx="38">
                  <c:v>II Trim. 2012</c:v>
                </c:pt>
                <c:pt idx="39">
                  <c:v>I Trim. 2012</c:v>
                </c:pt>
                <c:pt idx="40">
                  <c:v>IV Trim. 2011</c:v>
                </c:pt>
                <c:pt idx="41">
                  <c:v>III Trim. 2011</c:v>
                </c:pt>
                <c:pt idx="42">
                  <c:v>II Trim. 2011</c:v>
                </c:pt>
                <c:pt idx="43">
                  <c:v>I Trim. 2011</c:v>
                </c:pt>
                <c:pt idx="44">
                  <c:v>IV Trim. 2010</c:v>
                </c:pt>
                <c:pt idx="45">
                  <c:v>III Trim. 2010</c:v>
                </c:pt>
                <c:pt idx="46">
                  <c:v>II Trim. 2010</c:v>
                </c:pt>
                <c:pt idx="47">
                  <c:v>I Trim. 2010</c:v>
                </c:pt>
                <c:pt idx="48">
                  <c:v>IV Trim. 2009</c:v>
                </c:pt>
                <c:pt idx="49">
                  <c:v>III Trim. 2009</c:v>
                </c:pt>
                <c:pt idx="50">
                  <c:v>II Trim. 2009</c:v>
                </c:pt>
                <c:pt idx="51">
                  <c:v>I Trim. 2009</c:v>
                </c:pt>
              </c:strCache>
            </c:strRef>
          </c:cat>
          <c:val>
            <c:numRef>
              <c:f>'f4'!$B$5:$B$56</c:f>
              <c:numCache>
                <c:formatCode>_-* #,##0_-;\-* #,##0_-;_-* "-"??_-;_-@_-</c:formatCode>
                <c:ptCount val="52"/>
                <c:pt idx="0">
                  <c:v>43475</c:v>
                </c:pt>
                <c:pt idx="1">
                  <c:v>42703</c:v>
                </c:pt>
                <c:pt idx="2">
                  <c:v>43405</c:v>
                </c:pt>
                <c:pt idx="3">
                  <c:v>42967</c:v>
                </c:pt>
                <c:pt idx="4">
                  <c:v>42530</c:v>
                </c:pt>
                <c:pt idx="5">
                  <c:v>41510</c:v>
                </c:pt>
                <c:pt idx="6">
                  <c:v>40976</c:v>
                </c:pt>
                <c:pt idx="7">
                  <c:v>40676</c:v>
                </c:pt>
                <c:pt idx="8">
                  <c:v>40909</c:v>
                </c:pt>
                <c:pt idx="9">
                  <c:v>40616</c:v>
                </c:pt>
                <c:pt idx="10">
                  <c:v>40942</c:v>
                </c:pt>
                <c:pt idx="11">
                  <c:v>40946</c:v>
                </c:pt>
                <c:pt idx="12">
                  <c:v>41291</c:v>
                </c:pt>
                <c:pt idx="13">
                  <c:v>41120</c:v>
                </c:pt>
                <c:pt idx="14">
                  <c:v>41412</c:v>
                </c:pt>
                <c:pt idx="15">
                  <c:v>41239</c:v>
                </c:pt>
                <c:pt idx="16">
                  <c:v>41138</c:v>
                </c:pt>
                <c:pt idx="17">
                  <c:v>40664</c:v>
                </c:pt>
                <c:pt idx="18">
                  <c:v>40627</c:v>
                </c:pt>
                <c:pt idx="19">
                  <c:v>40728</c:v>
                </c:pt>
                <c:pt idx="20">
                  <c:v>40968</c:v>
                </c:pt>
                <c:pt idx="21">
                  <c:v>41009</c:v>
                </c:pt>
                <c:pt idx="22">
                  <c:v>40555</c:v>
                </c:pt>
                <c:pt idx="23">
                  <c:v>40859</c:v>
                </c:pt>
                <c:pt idx="24">
                  <c:v>41596</c:v>
                </c:pt>
                <c:pt idx="25">
                  <c:v>41365</c:v>
                </c:pt>
                <c:pt idx="26">
                  <c:v>41598</c:v>
                </c:pt>
                <c:pt idx="27">
                  <c:v>41567</c:v>
                </c:pt>
                <c:pt idx="28">
                  <c:v>41949</c:v>
                </c:pt>
                <c:pt idx="29">
                  <c:v>41994</c:v>
                </c:pt>
                <c:pt idx="30">
                  <c:v>42034</c:v>
                </c:pt>
                <c:pt idx="31">
                  <c:v>42188</c:v>
                </c:pt>
                <c:pt idx="32">
                  <c:v>42763</c:v>
                </c:pt>
                <c:pt idx="33">
                  <c:v>42770</c:v>
                </c:pt>
                <c:pt idx="34">
                  <c:v>43056</c:v>
                </c:pt>
                <c:pt idx="35">
                  <c:v>43212</c:v>
                </c:pt>
                <c:pt idx="36">
                  <c:v>43367</c:v>
                </c:pt>
                <c:pt idx="37">
                  <c:v>43369</c:v>
                </c:pt>
                <c:pt idx="38">
                  <c:v>43467</c:v>
                </c:pt>
                <c:pt idx="39">
                  <c:v>43298</c:v>
                </c:pt>
                <c:pt idx="40">
                  <c:v>43837</c:v>
                </c:pt>
                <c:pt idx="41">
                  <c:v>43803</c:v>
                </c:pt>
                <c:pt idx="42">
                  <c:v>43372</c:v>
                </c:pt>
                <c:pt idx="43">
                  <c:v>42745</c:v>
                </c:pt>
                <c:pt idx="44">
                  <c:v>42120</c:v>
                </c:pt>
                <c:pt idx="45">
                  <c:v>40536</c:v>
                </c:pt>
                <c:pt idx="46">
                  <c:v>39407</c:v>
                </c:pt>
                <c:pt idx="47">
                  <c:v>38034</c:v>
                </c:pt>
                <c:pt idx="48">
                  <c:v>37739</c:v>
                </c:pt>
                <c:pt idx="49">
                  <c:v>37312</c:v>
                </c:pt>
                <c:pt idx="50">
                  <c:v>37081</c:v>
                </c:pt>
                <c:pt idx="51">
                  <c:v>36625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88-48AA-A709-C62C72174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05568"/>
        <c:axId val="353711392"/>
      </c:lineChart>
      <c:catAx>
        <c:axId val="353705568"/>
        <c:scaling>
          <c:orientation val="maxMin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3900000" spcFirstLastPara="1" vertOverflow="ellipsis" wrap="square" anchor="ctr" anchorCtr="1"/>
          <a:lstStyle/>
          <a:p>
            <a:pPr>
              <a:defRPr sz="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3711392"/>
        <c:crosses val="autoZero"/>
        <c:auto val="1"/>
        <c:lblAlgn val="ctr"/>
        <c:lblOffset val="100"/>
        <c:noMultiLvlLbl val="0"/>
      </c:catAx>
      <c:valAx>
        <c:axId val="35371139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3705568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'f5'!$A$4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'f5'!$B$4:$G$4</c:f>
              <c:numCache>
                <c:formatCode>0.0</c:formatCode>
                <c:ptCount val="6"/>
                <c:pt idx="0">
                  <c:v>3.1469999999999998</c:v>
                </c:pt>
                <c:pt idx="1">
                  <c:v>2.706</c:v>
                </c:pt>
                <c:pt idx="2">
                  <c:v>4.7679999999999998</c:v>
                </c:pt>
                <c:pt idx="3">
                  <c:v>5.048</c:v>
                </c:pt>
                <c:pt idx="4">
                  <c:v>7.19</c:v>
                </c:pt>
                <c:pt idx="5">
                  <c:v>3.7509999999999999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42-4092-9197-F964EE5BA63A}"/>
            </c:ext>
          </c:extLst>
        </c:ser>
        <c:ser>
          <c:idx val="1"/>
          <c:order val="1"/>
          <c:tx>
            <c:strRef>
              <c:f>'f5'!$A$5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'f5'!$B$5:$G$5</c:f>
              <c:numCache>
                <c:formatCode>0.0</c:formatCode>
                <c:ptCount val="6"/>
                <c:pt idx="0">
                  <c:v>3.34</c:v>
                </c:pt>
                <c:pt idx="1">
                  <c:v>2.6549999999999998</c:v>
                </c:pt>
                <c:pt idx="2">
                  <c:v>5.7480000000000002</c:v>
                </c:pt>
                <c:pt idx="3">
                  <c:v>6.6440000000000001</c:v>
                </c:pt>
                <c:pt idx="4">
                  <c:v>8.0670000000000002</c:v>
                </c:pt>
                <c:pt idx="5">
                  <c:v>4.1820000000000004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2-4092-9197-F964EE5BA63A}"/>
            </c:ext>
          </c:extLst>
        </c:ser>
        <c:ser>
          <c:idx val="2"/>
          <c:order val="2"/>
          <c:tx>
            <c:strRef>
              <c:f>'f5'!$A$6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'f5'!$B$6:$G$6</c:f>
              <c:numCache>
                <c:formatCode>0.0</c:formatCode>
                <c:ptCount val="6"/>
                <c:pt idx="0">
                  <c:v>3.8359999999999999</c:v>
                </c:pt>
                <c:pt idx="1">
                  <c:v>2.7749999999999999</c:v>
                </c:pt>
                <c:pt idx="2">
                  <c:v>6.3760000000000003</c:v>
                </c:pt>
                <c:pt idx="3">
                  <c:v>10.345000000000001</c:v>
                </c:pt>
                <c:pt idx="4">
                  <c:v>5.2329999999999997</c:v>
                </c:pt>
                <c:pt idx="5">
                  <c:v>4.5940000000000003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42-4092-9197-F964EE5BA63A}"/>
            </c:ext>
          </c:extLst>
        </c:ser>
        <c:ser>
          <c:idx val="3"/>
          <c:order val="3"/>
          <c:tx>
            <c:strRef>
              <c:f>'f5'!$A$7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'f5'!$B$7:$G$7</c:f>
              <c:numCache>
                <c:formatCode>0.0</c:formatCode>
                <c:ptCount val="6"/>
                <c:pt idx="0">
                  <c:v>3.581</c:v>
                </c:pt>
                <c:pt idx="1">
                  <c:v>3.3420000000000001</c:v>
                </c:pt>
                <c:pt idx="2">
                  <c:v>7.1159999999999997</c:v>
                </c:pt>
                <c:pt idx="3">
                  <c:v>5.6230000000000002</c:v>
                </c:pt>
                <c:pt idx="4">
                  <c:v>4.8570000000000002</c:v>
                </c:pt>
                <c:pt idx="5">
                  <c:v>4.3760000000000003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42-4092-9197-F964EE5BA63A}"/>
            </c:ext>
          </c:extLst>
        </c:ser>
        <c:ser>
          <c:idx val="4"/>
          <c:order val="4"/>
          <c:tx>
            <c:strRef>
              <c:f>'f5'!$A$8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'f5'!$B$8:$G$8</c:f>
              <c:numCache>
                <c:formatCode>0.0</c:formatCode>
                <c:ptCount val="6"/>
                <c:pt idx="0">
                  <c:v>3.891</c:v>
                </c:pt>
                <c:pt idx="1">
                  <c:v>3.335</c:v>
                </c:pt>
                <c:pt idx="2">
                  <c:v>4.6790000000000003</c:v>
                </c:pt>
                <c:pt idx="3">
                  <c:v>4.57</c:v>
                </c:pt>
                <c:pt idx="4">
                  <c:v>6.3109999999999999</c:v>
                </c:pt>
                <c:pt idx="5">
                  <c:v>4.2270000000000003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42-4092-9197-F964EE5BA63A}"/>
            </c:ext>
          </c:extLst>
        </c:ser>
        <c:ser>
          <c:idx val="5"/>
          <c:order val="5"/>
          <c:tx>
            <c:strRef>
              <c:f>'f5'!$A$9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'f5'!$B$9:$G$9</c:f>
              <c:numCache>
                <c:formatCode>0.0</c:formatCode>
                <c:ptCount val="6"/>
                <c:pt idx="0">
                  <c:v>2.4119999999999999</c:v>
                </c:pt>
                <c:pt idx="1">
                  <c:v>2.839</c:v>
                </c:pt>
                <c:pt idx="2">
                  <c:v>3.4740000000000002</c:v>
                </c:pt>
                <c:pt idx="3">
                  <c:v>3.0470000000000002</c:v>
                </c:pt>
                <c:pt idx="4">
                  <c:v>6.0540000000000003</c:v>
                </c:pt>
                <c:pt idx="5">
                  <c:v>3.194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742-4092-9197-F964EE5BA63A}"/>
            </c:ext>
          </c:extLst>
        </c:ser>
        <c:ser>
          <c:idx val="6"/>
          <c:order val="6"/>
          <c:tx>
            <c:strRef>
              <c:f>'f5'!$A$10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'f5'!$B$10:$G$10</c:f>
              <c:numCache>
                <c:formatCode>0.0</c:formatCode>
                <c:ptCount val="6"/>
                <c:pt idx="0">
                  <c:v>1.734</c:v>
                </c:pt>
                <c:pt idx="1">
                  <c:v>1.952</c:v>
                </c:pt>
                <c:pt idx="2">
                  <c:v>2.7029999999999998</c:v>
                </c:pt>
                <c:pt idx="3">
                  <c:v>2.7970000000000002</c:v>
                </c:pt>
                <c:pt idx="4">
                  <c:v>4.4480000000000004</c:v>
                </c:pt>
                <c:pt idx="5">
                  <c:v>2.2549999999999999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42-4092-9197-F964EE5BA63A}"/>
            </c:ext>
          </c:extLst>
        </c:ser>
        <c:ser>
          <c:idx val="7"/>
          <c:order val="7"/>
          <c:tx>
            <c:strRef>
              <c:f>'f5'!$A$11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'f5'!$B$11:$G$11</c:f>
              <c:numCache>
                <c:formatCode>0.0</c:formatCode>
                <c:ptCount val="6"/>
                <c:pt idx="0">
                  <c:v>1.1819999999999999</c:v>
                </c:pt>
                <c:pt idx="1">
                  <c:v>1.9510000000000001</c:v>
                </c:pt>
                <c:pt idx="2">
                  <c:v>2.0680000000000001</c:v>
                </c:pt>
                <c:pt idx="3">
                  <c:v>2.7959999999999998</c:v>
                </c:pt>
                <c:pt idx="4">
                  <c:v>3.3420000000000001</c:v>
                </c:pt>
                <c:pt idx="5">
                  <c:v>2.0489999999999999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42-4092-9197-F964EE5BA63A}"/>
            </c:ext>
          </c:extLst>
        </c:ser>
        <c:ser>
          <c:idx val="8"/>
          <c:order val="8"/>
          <c:tx>
            <c:strRef>
              <c:f>'f5'!$A$12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'f5'!$B$12:$G$12</c:f>
              <c:numCache>
                <c:formatCode>0.0</c:formatCode>
                <c:ptCount val="6"/>
                <c:pt idx="0">
                  <c:v>1.208</c:v>
                </c:pt>
                <c:pt idx="1">
                  <c:v>1.4670000000000001</c:v>
                </c:pt>
                <c:pt idx="2">
                  <c:v>2.79</c:v>
                </c:pt>
                <c:pt idx="3">
                  <c:v>2.222</c:v>
                </c:pt>
                <c:pt idx="4">
                  <c:v>3.0830000000000002</c:v>
                </c:pt>
                <c:pt idx="5">
                  <c:v>1.7689999999999999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42-4092-9197-F964EE5BA63A}"/>
            </c:ext>
          </c:extLst>
        </c:ser>
        <c:ser>
          <c:idx val="9"/>
          <c:order val="9"/>
          <c:tx>
            <c:strRef>
              <c:f>'f5'!$A$13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'f5'!$B$13:$G$13</c:f>
              <c:numCache>
                <c:formatCode>0.0</c:formatCode>
                <c:ptCount val="6"/>
                <c:pt idx="0">
                  <c:v>0.99199999999999999</c:v>
                </c:pt>
                <c:pt idx="1">
                  <c:v>0.82499999999999996</c:v>
                </c:pt>
                <c:pt idx="2">
                  <c:v>2.0289999999999999</c:v>
                </c:pt>
                <c:pt idx="3">
                  <c:v>1.601</c:v>
                </c:pt>
                <c:pt idx="4">
                  <c:v>1.5069999999999999</c:v>
                </c:pt>
                <c:pt idx="5">
                  <c:v>1.1830000000000001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742-4092-9197-F964EE5BA63A}"/>
            </c:ext>
          </c:extLst>
        </c:ser>
        <c:ser>
          <c:idx val="10"/>
          <c:order val="10"/>
          <c:tx>
            <c:strRef>
              <c:f>'f5'!$A$14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'f5'!$B$14:$G$14</c:f>
              <c:numCache>
                <c:formatCode>0.0</c:formatCode>
                <c:ptCount val="6"/>
                <c:pt idx="0">
                  <c:v>1.329</c:v>
                </c:pt>
                <c:pt idx="1">
                  <c:v>0.998</c:v>
                </c:pt>
                <c:pt idx="2">
                  <c:v>1.8089999999999999</c:v>
                </c:pt>
                <c:pt idx="3">
                  <c:v>1.786</c:v>
                </c:pt>
                <c:pt idx="4">
                  <c:v>2.081</c:v>
                </c:pt>
                <c:pt idx="5">
                  <c:v>1.407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742-4092-9197-F964EE5BA63A}"/>
            </c:ext>
          </c:extLst>
        </c:ser>
        <c:ser>
          <c:idx val="11"/>
          <c:order val="11"/>
          <c:tx>
            <c:strRef>
              <c:f>'f5'!$A$15</c:f>
              <c:strCache>
                <c:ptCount val="1"/>
                <c:pt idx="0">
                  <c:v>2022 (marzo)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'f5'!$B$3:$G$3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'f5'!$B$15:$G$15</c:f>
              <c:numCache>
                <c:formatCode>0.0</c:formatCode>
                <c:ptCount val="6"/>
                <c:pt idx="0">
                  <c:v>1.173</c:v>
                </c:pt>
                <c:pt idx="1">
                  <c:v>1.0149999999999999</c:v>
                </c:pt>
                <c:pt idx="2">
                  <c:v>1.8009999999999999</c:v>
                </c:pt>
                <c:pt idx="3">
                  <c:v>2.125</c:v>
                </c:pt>
                <c:pt idx="4">
                  <c:v>1.899</c:v>
                </c:pt>
                <c:pt idx="5">
                  <c:v>1.3740000000000001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742-4092-9197-F964EE5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23662063"/>
        <c:axId val="1217722591"/>
      </c:barChart>
      <c:catAx>
        <c:axId val="1223662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7722591"/>
        <c:crosses val="autoZero"/>
        <c:auto val="1"/>
        <c:lblAlgn val="ctr"/>
        <c:lblOffset val="100"/>
        <c:noMultiLvlLbl val="0"/>
      </c:catAx>
      <c:valAx>
        <c:axId val="121772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?/?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236620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'f6'!$B$1</c:f>
              <c:strCache>
                <c:ptCount val="1"/>
                <c:pt idx="0">
                  <c:v>trattrici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64C-4D6D-B4F7-2972C8E748B6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64C-4D6D-B4F7-2972C8E748B6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64C-4D6D-B4F7-2972C8E748B6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64C-4D6D-B4F7-2972C8E748B6}"/>
              </c:ext>
            </c:extLst>
          </c:dPt>
          <c:dPt>
            <c:idx val="4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64C-4D6D-B4F7-2972C8E748B6}"/>
              </c:ext>
            </c:extLst>
          </c:dPt>
          <c:dPt>
            <c:idx val="5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164C-4D6D-B4F7-2972C8E748B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164C-4D6D-B4F7-2972C8E748B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  <a:alpha val="90000"/>
                </a:schemeClr>
              </a:solidFill>
              <a:ln w="19050">
                <a:solidFill>
                  <a:schemeClr val="accent2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164C-4D6D-B4F7-2972C8E748B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  <a:alpha val="90000"/>
                </a:schemeClr>
              </a:solidFill>
              <a:ln w="19050">
                <a:solidFill>
                  <a:schemeClr val="accent3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164C-4D6D-B4F7-2972C8E748B6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64C-4D6D-B4F7-2972C8E748B6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64C-4D6D-B4F7-2972C8E748B6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64C-4D6D-B4F7-2972C8E748B6}"/>
                </c:ext>
              </c:extLst>
            </c:dLbl>
            <c:dLbl>
              <c:idx val="3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4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64C-4D6D-B4F7-2972C8E748B6}"/>
                </c:ext>
              </c:extLst>
            </c:dLbl>
            <c:dLbl>
              <c:idx val="4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5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164C-4D6D-B4F7-2972C8E748B6}"/>
                </c:ext>
              </c:extLst>
            </c:dLbl>
            <c:dLbl>
              <c:idx val="5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6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64C-4D6D-B4F7-2972C8E748B6}"/>
                </c:ext>
              </c:extLst>
            </c:dLbl>
            <c:dLbl>
              <c:idx val="6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164C-4D6D-B4F7-2972C8E748B6}"/>
                </c:ext>
              </c:extLst>
            </c:dLbl>
            <c:dLbl>
              <c:idx val="7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164C-4D6D-B4F7-2972C8E748B6}"/>
                </c:ext>
              </c:extLst>
            </c:dLbl>
            <c:dLbl>
              <c:idx val="8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164C-4D6D-B4F7-2972C8E748B6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'f6'!$A$2:$A$9</c:f>
              <c:strCache>
                <c:ptCount val="8"/>
                <c:pt idx="0">
                  <c:v>ALTRE REGIONI</c:v>
                </c:pt>
                <c:pt idx="1">
                  <c:v>PIEMONTE</c:v>
                </c:pt>
                <c:pt idx="2">
                  <c:v>LOMBARDIA</c:v>
                </c:pt>
                <c:pt idx="3">
                  <c:v>VENETO</c:v>
                </c:pt>
                <c:pt idx="4">
                  <c:v>EMILIA R.</c:v>
                </c:pt>
                <c:pt idx="5">
                  <c:v>PUGLIA</c:v>
                </c:pt>
                <c:pt idx="6">
                  <c:v>SICILIA</c:v>
                </c:pt>
                <c:pt idx="7">
                  <c:v>TRENTINO</c:v>
                </c:pt>
              </c:strCache>
            </c:strRef>
          </c:cat>
          <c:val>
            <c:numRef>
              <c:f>'f6'!$B$2:$B$9</c:f>
              <c:numCache>
                <c:formatCode>0</c:formatCode>
                <c:ptCount val="8"/>
                <c:pt idx="0">
                  <c:v>8214</c:v>
                </c:pt>
                <c:pt idx="1">
                  <c:v>2975</c:v>
                </c:pt>
                <c:pt idx="2">
                  <c:v>2663</c:v>
                </c:pt>
                <c:pt idx="3">
                  <c:v>2549</c:v>
                </c:pt>
                <c:pt idx="4">
                  <c:v>2302</c:v>
                </c:pt>
                <c:pt idx="5">
                  <c:v>2135</c:v>
                </c:pt>
                <c:pt idx="6">
                  <c:v>1843</c:v>
                </c:pt>
                <c:pt idx="7">
                  <c:v>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64C-4D6D-B4F7-2972C8E748B6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37193</xdr:rowOff>
    </xdr:from>
    <xdr:to>
      <xdr:col>13</xdr:col>
      <xdr:colOff>189085</xdr:colOff>
      <xdr:row>31</xdr:row>
      <xdr:rowOff>28575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C38B9C0-D121-4959-98A0-B893B8839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0.49218</cdr:x>
      <cdr:y>0.27826</cdr:y>
    </cdr:from>
    <cdr:to>
      <cdr:x>0.60073</cdr:x>
      <cdr:y>0.45565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146176" y="143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0.52943</cdr:x>
      <cdr:y>0.27174</cdr:y>
    </cdr:from>
    <cdr:to>
      <cdr:x>0.6997</cdr:x>
      <cdr:y>0.3413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4459972" y="1400747"/>
          <a:ext cx="1434358" cy="358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correnti</a:t>
          </a:r>
          <a:endParaRPr lang="en-GB" sz="15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0.63908</cdr:x>
      <cdr:y>0.54051</cdr:y>
    </cdr:from>
    <cdr:to>
      <cdr:x>0.82797</cdr:x>
      <cdr:y>0.60356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4850646" y="2126766"/>
          <a:ext cx="1433677" cy="248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deflazionati</a:t>
          </a:r>
          <a:endParaRPr lang="en-GB" sz="15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24947</xdr:colOff>
      <xdr:row>2</xdr:row>
      <xdr:rowOff>32657</xdr:rowOff>
    </xdr:from>
    <xdr:to>
      <xdr:col>9</xdr:col>
      <xdr:colOff>598261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1A7F2CC-B3C2-4087-971A-6B85D5AC6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28</xdr:row>
      <xdr:rowOff>19049</xdr:rowOff>
    </xdr:from>
    <xdr:to>
      <xdr:col>12</xdr:col>
      <xdr:colOff>552450</xdr:colOff>
      <xdr:row>53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C2702DD-9A4F-436E-BA9E-F6D9C0AA0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12699</xdr:colOff>
      <xdr:row>3</xdr:row>
      <xdr:rowOff>22223</xdr:rowOff>
    </xdr:from>
    <xdr:to>
      <xdr:col>19</xdr:col>
      <xdr:colOff>0</xdr:colOff>
      <xdr:row>28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8F04471-8ED0-49B2-847C-EF12BAF55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</xdr:rowOff>
    </xdr:from>
    <xdr:to>
      <xdr:col>9</xdr:col>
      <xdr:colOff>561974</xdr:colOff>
      <xdr:row>38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21DB22-AACF-45CB-9C48-BEBCAC331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41274</xdr:rowOff>
    </xdr:from>
    <xdr:to>
      <xdr:col>12</xdr:col>
      <xdr:colOff>581025</xdr:colOff>
      <xdr:row>24</xdr:row>
      <xdr:rowOff>171449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65A3C98-4705-4CD7-B674-CDA595E58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Materiale%20di%20lavoro/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0B49D-D92E-45D9-85C6-9CF787E4063B}">
  <sheetPr>
    <pageSetUpPr fitToPage="1"/>
  </sheetPr>
  <dimension ref="A1:O42"/>
  <sheetViews>
    <sheetView zoomScale="80" zoomScaleNormal="80" workbookViewId="0">
      <selection activeCell="A2" sqref="A2"/>
    </sheetView>
  </sheetViews>
  <sheetFormatPr defaultColWidth="10.21875" defaultRowHeight="13.8" x14ac:dyDescent="0.3"/>
  <cols>
    <col min="1" max="1" width="30.6640625" style="2" customWidth="1"/>
    <col min="2" max="2" width="10.21875" style="2" customWidth="1"/>
    <col min="3" max="3" width="8.6640625" style="2" customWidth="1"/>
    <col min="4" max="4" width="1.5546875" style="2" customWidth="1"/>
    <col min="5" max="6" width="8.6640625" style="2" customWidth="1"/>
    <col min="7" max="7" width="1.5546875" style="2" customWidth="1"/>
    <col min="8" max="9" width="8.6640625" style="2" customWidth="1"/>
    <col min="10" max="10" width="1.5546875" style="2" customWidth="1"/>
    <col min="11" max="11" width="9.33203125" style="2" customWidth="1"/>
    <col min="12" max="12" width="8.6640625" style="2" customWidth="1"/>
    <col min="13" max="13" width="1.5546875" style="2" customWidth="1"/>
    <col min="14" max="14" width="8.5546875" style="2" customWidth="1"/>
    <col min="15" max="15" width="8.6640625" style="2" customWidth="1"/>
    <col min="16" max="16384" width="10.21875" style="2"/>
  </cols>
  <sheetData>
    <row r="1" spans="1:15" x14ac:dyDescent="0.3">
      <c r="A1" s="11" t="s">
        <v>411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309</v>
      </c>
    </row>
    <row r="3" spans="1:15" x14ac:dyDescent="0.3">
      <c r="A3" s="5"/>
      <c r="B3" s="244" t="s">
        <v>310</v>
      </c>
      <c r="C3" s="244"/>
      <c r="D3" s="5"/>
      <c r="E3" s="244" t="s">
        <v>311</v>
      </c>
      <c r="F3" s="244"/>
      <c r="G3" s="5"/>
      <c r="H3" s="244" t="s">
        <v>11</v>
      </c>
      <c r="I3" s="244"/>
      <c r="J3" s="5"/>
      <c r="K3" s="244" t="s">
        <v>312</v>
      </c>
      <c r="L3" s="244"/>
      <c r="M3" s="5"/>
      <c r="N3" s="244" t="s">
        <v>28</v>
      </c>
      <c r="O3" s="244"/>
    </row>
    <row r="4" spans="1:15" s="7" customFormat="1" x14ac:dyDescent="0.3">
      <c r="A4" s="6"/>
      <c r="B4" s="15"/>
      <c r="C4" s="15" t="s">
        <v>313</v>
      </c>
      <c r="D4" s="15"/>
      <c r="E4" s="15"/>
      <c r="F4" s="15" t="s">
        <v>313</v>
      </c>
      <c r="G4" s="15"/>
      <c r="H4" s="15"/>
      <c r="I4" s="15" t="s">
        <v>313</v>
      </c>
      <c r="J4" s="15"/>
      <c r="K4" s="15"/>
      <c r="L4" s="15" t="s">
        <v>313</v>
      </c>
      <c r="M4" s="15"/>
      <c r="N4" s="15"/>
      <c r="O4" s="15" t="s">
        <v>313</v>
      </c>
    </row>
    <row r="5" spans="1:15" s="7" customFormat="1" x14ac:dyDescent="0.3">
      <c r="A5" s="4"/>
      <c r="B5" s="8">
        <v>2021</v>
      </c>
      <c r="C5" s="8" t="s">
        <v>329</v>
      </c>
      <c r="D5" s="8"/>
      <c r="E5" s="8">
        <v>2021</v>
      </c>
      <c r="F5" s="8" t="s">
        <v>329</v>
      </c>
      <c r="G5" s="8"/>
      <c r="H5" s="8">
        <v>2021</v>
      </c>
      <c r="I5" s="8" t="s">
        <v>329</v>
      </c>
      <c r="J5" s="8"/>
      <c r="K5" s="8">
        <v>2021</v>
      </c>
      <c r="L5" s="8" t="s">
        <v>329</v>
      </c>
      <c r="M5" s="8"/>
      <c r="N5" s="8">
        <v>2021</v>
      </c>
      <c r="O5" s="8" t="s">
        <v>329</v>
      </c>
    </row>
    <row r="7" spans="1:15" x14ac:dyDescent="0.3">
      <c r="A7" s="2" t="s">
        <v>314</v>
      </c>
      <c r="B7" s="9">
        <v>13540.475</v>
      </c>
      <c r="C7" s="10">
        <v>-0.330010920621016</v>
      </c>
      <c r="E7" s="9">
        <v>9851.0609999999997</v>
      </c>
      <c r="F7" s="10">
        <v>-1.572172246745672E-2</v>
      </c>
      <c r="H7" s="9">
        <v>10044.496999999999</v>
      </c>
      <c r="I7" s="10">
        <v>-0.33614545995758854</v>
      </c>
      <c r="K7" s="9">
        <v>17106.188999999998</v>
      </c>
      <c r="L7" s="10">
        <v>-0.58626489998180298</v>
      </c>
      <c r="N7" s="9">
        <v>50542.222000000002</v>
      </c>
      <c r="O7" s="10">
        <v>-0.357111588090536</v>
      </c>
    </row>
    <row r="8" spans="1:15" ht="13.05" x14ac:dyDescent="0.3">
      <c r="B8" s="9"/>
      <c r="C8" s="10"/>
      <c r="E8" s="9"/>
      <c r="F8" s="10"/>
      <c r="H8" s="9"/>
      <c r="I8" s="10"/>
      <c r="K8" s="9"/>
      <c r="L8" s="10"/>
      <c r="N8" s="9"/>
      <c r="O8" s="10"/>
    </row>
    <row r="9" spans="1:15" x14ac:dyDescent="0.3">
      <c r="A9" s="11" t="s">
        <v>315</v>
      </c>
      <c r="B9" s="9">
        <v>6747.1570000000002</v>
      </c>
      <c r="C9" s="10">
        <v>0.76512207051303549</v>
      </c>
      <c r="D9" s="11"/>
      <c r="E9" s="9">
        <v>5056.348</v>
      </c>
      <c r="F9" s="10">
        <v>0.44282383827276395</v>
      </c>
      <c r="G9" s="11"/>
      <c r="H9" s="9">
        <v>4782.84</v>
      </c>
      <c r="I9" s="10">
        <v>0.4073951691153892</v>
      </c>
      <c r="J9" s="11"/>
      <c r="K9" s="9">
        <v>5967.6109999999999</v>
      </c>
      <c r="L9" s="10">
        <v>1.2859985043726603</v>
      </c>
      <c r="M9" s="11"/>
      <c r="N9" s="9">
        <v>22553.955000000002</v>
      </c>
      <c r="O9" s="10">
        <v>0.75361207601949942</v>
      </c>
    </row>
    <row r="10" spans="1:15" x14ac:dyDescent="0.3">
      <c r="A10" s="11" t="s">
        <v>316</v>
      </c>
      <c r="B10" s="9">
        <v>152.61799999999999</v>
      </c>
      <c r="C10" s="10">
        <v>4.9339255510787714</v>
      </c>
      <c r="D10" s="11"/>
      <c r="E10" s="9">
        <v>177.50399999999999</v>
      </c>
      <c r="F10" s="10">
        <v>-8.6678672498070508</v>
      </c>
      <c r="G10" s="11"/>
      <c r="H10" s="9">
        <v>145.46299999999999</v>
      </c>
      <c r="I10" s="10">
        <v>4.9524166841030635</v>
      </c>
      <c r="J10" s="11"/>
      <c r="K10" s="9">
        <v>437.88900000000001</v>
      </c>
      <c r="L10" s="10">
        <v>2.6770807931118643</v>
      </c>
      <c r="M10" s="11"/>
      <c r="N10" s="9">
        <v>913.47400000000005</v>
      </c>
      <c r="O10" s="10">
        <v>0.95163577248710463</v>
      </c>
    </row>
    <row r="11" spans="1:15" x14ac:dyDescent="0.3">
      <c r="A11" s="11" t="s">
        <v>317</v>
      </c>
      <c r="B11" s="9">
        <v>2077.1970000000001</v>
      </c>
      <c r="C11" s="10">
        <v>1.3485346596680907</v>
      </c>
      <c r="D11" s="11"/>
      <c r="E11" s="9">
        <v>1638.8309999999999</v>
      </c>
      <c r="F11" s="10">
        <v>0.72332830586664831</v>
      </c>
      <c r="G11" s="11"/>
      <c r="H11" s="9">
        <v>1065.1469999999999</v>
      </c>
      <c r="I11" s="10">
        <v>0.25979233556133413</v>
      </c>
      <c r="J11" s="11"/>
      <c r="K11" s="9">
        <v>1227.076</v>
      </c>
      <c r="L11" s="10">
        <v>3.4653256637138252</v>
      </c>
      <c r="M11" s="11"/>
      <c r="N11" s="9">
        <v>6008.2510000000002</v>
      </c>
      <c r="O11" s="10">
        <v>1.4053368911482567</v>
      </c>
    </row>
    <row r="12" spans="1:15" x14ac:dyDescent="0.3">
      <c r="A12" s="11" t="s">
        <v>318</v>
      </c>
      <c r="B12" s="9">
        <v>4517.3419999999996</v>
      </c>
      <c r="C12" s="10">
        <v>0.36474724639933931</v>
      </c>
      <c r="D12" s="11"/>
      <c r="E12" s="9">
        <v>3240.0140000000001</v>
      </c>
      <c r="F12" s="10">
        <v>0.85194624739001101</v>
      </c>
      <c r="G12" s="11"/>
      <c r="H12" s="9">
        <v>3572.2289999999998</v>
      </c>
      <c r="I12" s="10">
        <v>0.27455839355409395</v>
      </c>
      <c r="J12" s="11"/>
      <c r="K12" s="9">
        <v>4302.6459999999997</v>
      </c>
      <c r="L12" s="10">
        <v>0.54339494956292633</v>
      </c>
      <c r="M12" s="11"/>
      <c r="N12" s="9">
        <v>15632.23</v>
      </c>
      <c r="O12" s="10">
        <v>0.49384747814425789</v>
      </c>
    </row>
    <row r="13" spans="1:15" x14ac:dyDescent="0.3">
      <c r="A13" s="11" t="s">
        <v>319</v>
      </c>
      <c r="B13" s="9">
        <v>467.02</v>
      </c>
      <c r="C13" s="10">
        <v>7.1532639046629081</v>
      </c>
      <c r="D13" s="11"/>
      <c r="E13" s="9">
        <v>281.92899999999997</v>
      </c>
      <c r="F13" s="10">
        <v>-7.9102781026046527</v>
      </c>
      <c r="G13" s="11"/>
      <c r="H13" s="9">
        <v>449.09399999999999</v>
      </c>
      <c r="I13" s="10">
        <v>5.5561692775969282</v>
      </c>
      <c r="J13" s="11"/>
      <c r="K13" s="9">
        <v>1168.7629999999999</v>
      </c>
      <c r="L13" s="10">
        <v>3.1162600291854292</v>
      </c>
      <c r="M13" s="11"/>
      <c r="N13" s="9">
        <v>2366.806</v>
      </c>
      <c r="O13" s="10">
        <v>2.8649833151229602</v>
      </c>
    </row>
    <row r="14" spans="1:15" ht="13.05" x14ac:dyDescent="0.3">
      <c r="A14" s="11"/>
      <c r="B14" s="9"/>
      <c r="C14" s="10"/>
      <c r="D14" s="11"/>
      <c r="E14" s="9"/>
      <c r="F14" s="10"/>
      <c r="G14" s="11"/>
      <c r="H14" s="9"/>
      <c r="I14" s="10"/>
      <c r="J14" s="11"/>
      <c r="K14" s="9"/>
      <c r="L14" s="10"/>
      <c r="M14" s="11"/>
      <c r="N14" s="9"/>
      <c r="O14" s="10"/>
    </row>
    <row r="15" spans="1:15" x14ac:dyDescent="0.3">
      <c r="A15" s="11" t="s">
        <v>320</v>
      </c>
      <c r="B15" s="9">
        <v>7214.1769999999997</v>
      </c>
      <c r="C15" s="10">
        <v>1.1555199215678307</v>
      </c>
      <c r="D15" s="11"/>
      <c r="E15" s="9">
        <v>5338.277</v>
      </c>
      <c r="F15" s="10">
        <v>-3.6066044680331172E-2</v>
      </c>
      <c r="G15" s="11"/>
      <c r="H15" s="9">
        <v>5231.9340000000002</v>
      </c>
      <c r="I15" s="10">
        <v>0.82958044189815394</v>
      </c>
      <c r="J15" s="11"/>
      <c r="K15" s="9">
        <v>7136.3729999999996</v>
      </c>
      <c r="L15" s="10">
        <v>1.5812596926672688</v>
      </c>
      <c r="M15" s="11"/>
      <c r="N15" s="9">
        <v>24920.760999999999</v>
      </c>
      <c r="O15" s="10">
        <v>0.95040363332578348</v>
      </c>
    </row>
    <row r="16" spans="1:15" ht="13.05" x14ac:dyDescent="0.3">
      <c r="A16" s="11"/>
      <c r="B16" s="9"/>
      <c r="C16" s="10"/>
      <c r="D16" s="11"/>
      <c r="E16" s="9"/>
      <c r="F16" s="10"/>
      <c r="G16" s="11"/>
      <c r="H16" s="12"/>
      <c r="I16" s="10"/>
      <c r="J16" s="11"/>
      <c r="K16" s="9"/>
      <c r="L16" s="10"/>
      <c r="M16" s="11"/>
      <c r="N16" s="9"/>
      <c r="O16" s="10"/>
    </row>
    <row r="17" spans="1:15" s="14" customFormat="1" ht="15" x14ac:dyDescent="0.3">
      <c r="A17" s="13" t="s">
        <v>321</v>
      </c>
      <c r="B17" s="12">
        <v>53.278610999999998</v>
      </c>
      <c r="C17" s="10">
        <v>1.4904493435351174</v>
      </c>
      <c r="D17" s="13"/>
      <c r="E17" s="12">
        <v>54.189867999999997</v>
      </c>
      <c r="F17" s="10">
        <v>-2.0348371725288278E-2</v>
      </c>
      <c r="G17" s="13"/>
      <c r="H17" s="12">
        <v>52.087566000000002</v>
      </c>
      <c r="I17" s="10">
        <v>1.1696586464778405</v>
      </c>
      <c r="J17" s="13"/>
      <c r="K17" s="12">
        <v>41.718076000000003</v>
      </c>
      <c r="L17" s="10">
        <v>2.180305464133204</v>
      </c>
      <c r="M17" s="13"/>
      <c r="N17" s="12">
        <v>49.306817000000002</v>
      </c>
      <c r="O17" s="10">
        <v>1.3121999413456753</v>
      </c>
    </row>
    <row r="18" spans="1:15" s="14" customFormat="1" ht="15" x14ac:dyDescent="0.3">
      <c r="A18" s="13" t="s">
        <v>322</v>
      </c>
      <c r="B18" s="12">
        <v>49.829543999999999</v>
      </c>
      <c r="C18" s="10">
        <v>1.0987585859662194</v>
      </c>
      <c r="D18" s="13"/>
      <c r="E18" s="12">
        <v>51.327953000000001</v>
      </c>
      <c r="F18" s="10">
        <v>0.4586168659110138</v>
      </c>
      <c r="G18" s="13"/>
      <c r="H18" s="12">
        <v>47.616520999999999</v>
      </c>
      <c r="I18" s="10">
        <v>0.74604916829879775</v>
      </c>
      <c r="J18" s="13"/>
      <c r="K18" s="12">
        <v>34.885683999999998</v>
      </c>
      <c r="L18" s="10">
        <v>1.8833045056595357</v>
      </c>
      <c r="M18" s="13"/>
      <c r="N18" s="12">
        <v>44.623987999999997</v>
      </c>
      <c r="O18" s="10">
        <v>1.1147047204654743</v>
      </c>
    </row>
    <row r="19" spans="1:15" s="14" customFormat="1" ht="15" x14ac:dyDescent="0.3">
      <c r="A19" s="13" t="s">
        <v>323</v>
      </c>
      <c r="B19" s="12">
        <v>6.499994</v>
      </c>
      <c r="C19" s="10">
        <v>6.0342171103169573</v>
      </c>
      <c r="D19" s="13"/>
      <c r="E19" s="12">
        <v>5.3092379999999997</v>
      </c>
      <c r="F19" s="10">
        <v>-7.7763350683482475</v>
      </c>
      <c r="G19" s="13"/>
      <c r="H19" s="12">
        <v>8.6181819999999991</v>
      </c>
      <c r="I19" s="10">
        <v>4.750004892200808</v>
      </c>
      <c r="J19" s="13"/>
      <c r="K19" s="12">
        <v>16.407477</v>
      </c>
      <c r="L19" s="10">
        <v>1.532535445006769</v>
      </c>
      <c r="M19" s="13"/>
      <c r="N19" s="12">
        <v>9.5322530000000008</v>
      </c>
      <c r="O19" s="10">
        <v>1.9679986016677615</v>
      </c>
    </row>
    <row r="21" spans="1:15" x14ac:dyDescent="0.3">
      <c r="B21" s="243" t="s">
        <v>324</v>
      </c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</row>
    <row r="23" spans="1:15" x14ac:dyDescent="0.3">
      <c r="A23" s="2" t="s">
        <v>314</v>
      </c>
      <c r="B23" s="9">
        <v>6939.91</v>
      </c>
      <c r="C23" s="10">
        <v>-0.4128900683242463</v>
      </c>
      <c r="E23" s="9">
        <v>5038.6790000000001</v>
      </c>
      <c r="F23" s="10">
        <v>-0.1211348738004927</v>
      </c>
      <c r="H23" s="9">
        <v>5204.03</v>
      </c>
      <c r="I23" s="10">
        <v>-0.37851733689038691</v>
      </c>
      <c r="K23" s="9">
        <v>8803.2610000000004</v>
      </c>
      <c r="L23" s="10">
        <v>-0.59175680200188741</v>
      </c>
      <c r="N23" s="9">
        <v>25985.88</v>
      </c>
      <c r="O23" s="10">
        <v>-0.41030637366634098</v>
      </c>
    </row>
    <row r="24" spans="1:15" ht="13.05" x14ac:dyDescent="0.3">
      <c r="B24" s="9"/>
      <c r="C24" s="10"/>
      <c r="E24" s="9"/>
      <c r="F24" s="10"/>
      <c r="H24" s="9"/>
      <c r="I24" s="10"/>
      <c r="K24" s="9"/>
      <c r="L24" s="10"/>
      <c r="N24" s="9"/>
      <c r="O24" s="10"/>
    </row>
    <row r="25" spans="1:15" x14ac:dyDescent="0.3">
      <c r="A25" s="11" t="s">
        <v>315</v>
      </c>
      <c r="B25" s="9">
        <v>2976.3470000000002</v>
      </c>
      <c r="C25" s="10">
        <v>1.1284221999934845</v>
      </c>
      <c r="D25" s="11"/>
      <c r="E25" s="9">
        <v>2224.038</v>
      </c>
      <c r="F25" s="10">
        <v>1.2099478941500466</v>
      </c>
      <c r="G25" s="11"/>
      <c r="H25" s="9">
        <v>2108.7930000000001</v>
      </c>
      <c r="I25" s="10">
        <v>0.47387922988192621</v>
      </c>
      <c r="J25" s="11"/>
      <c r="K25" s="9">
        <v>2201.174</v>
      </c>
      <c r="L25" s="10">
        <v>1.9812260037592431</v>
      </c>
      <c r="M25" s="11"/>
      <c r="N25" s="9">
        <v>9510.3520000000008</v>
      </c>
      <c r="O25" s="10">
        <v>1.1971682015577365</v>
      </c>
    </row>
    <row r="26" spans="1:15" x14ac:dyDescent="0.3">
      <c r="A26" s="11" t="s">
        <v>316</v>
      </c>
      <c r="B26" s="9">
        <v>36.051000000000002</v>
      </c>
      <c r="C26" s="10">
        <v>7.1670630202140346</v>
      </c>
      <c r="D26" s="11"/>
      <c r="E26" s="9">
        <v>48.417999999999999</v>
      </c>
      <c r="F26" s="10">
        <v>-9.0929573233698271</v>
      </c>
      <c r="G26" s="11"/>
      <c r="H26" s="9">
        <v>39.308999999999997</v>
      </c>
      <c r="I26" s="10">
        <v>9.3526580799510235</v>
      </c>
      <c r="J26" s="11"/>
      <c r="K26" s="9">
        <v>111.71899999999999</v>
      </c>
      <c r="L26" s="10">
        <v>4.2631426678239102</v>
      </c>
      <c r="M26" s="11"/>
      <c r="N26" s="9">
        <v>235.49700000000001</v>
      </c>
      <c r="O26" s="10">
        <v>2.3904451758485989</v>
      </c>
    </row>
    <row r="27" spans="1:15" x14ac:dyDescent="0.3">
      <c r="A27" s="11" t="s">
        <v>317</v>
      </c>
      <c r="B27" s="9">
        <v>485.87400000000002</v>
      </c>
      <c r="C27" s="10">
        <v>1.56972186510301</v>
      </c>
      <c r="D27" s="11"/>
      <c r="E27" s="9">
        <v>391.411</v>
      </c>
      <c r="F27" s="10">
        <v>1.8893513782268994</v>
      </c>
      <c r="G27" s="11"/>
      <c r="H27" s="9">
        <v>244.779</v>
      </c>
      <c r="I27" s="10">
        <v>0.5215412982682408</v>
      </c>
      <c r="J27" s="11"/>
      <c r="K27" s="9">
        <v>153.084</v>
      </c>
      <c r="L27" s="10">
        <v>-4.1835661709478726</v>
      </c>
      <c r="M27" s="11"/>
      <c r="N27" s="9">
        <v>1275.1479999999999</v>
      </c>
      <c r="O27" s="10">
        <v>0.73890321892564259</v>
      </c>
    </row>
    <row r="28" spans="1:15" x14ac:dyDescent="0.3">
      <c r="A28" s="11" t="s">
        <v>318</v>
      </c>
      <c r="B28" s="9">
        <v>2454.4209999999998</v>
      </c>
      <c r="C28" s="10">
        <v>0.95799033453976623</v>
      </c>
      <c r="D28" s="11"/>
      <c r="E28" s="9">
        <v>1784.21</v>
      </c>
      <c r="F28" s="10">
        <v>1.3734946330643225</v>
      </c>
      <c r="G28" s="11"/>
      <c r="H28" s="9">
        <v>1824.704</v>
      </c>
      <c r="I28" s="10">
        <v>0.29202079157255778</v>
      </c>
      <c r="J28" s="11"/>
      <c r="K28" s="9">
        <v>1936.3720000000001</v>
      </c>
      <c r="L28" s="10">
        <v>2.3727300987791704</v>
      </c>
      <c r="M28" s="11"/>
      <c r="N28" s="9">
        <v>7999.7060000000001</v>
      </c>
      <c r="O28" s="10">
        <v>1.2358183970212258</v>
      </c>
    </row>
    <row r="29" spans="1:15" x14ac:dyDescent="0.3">
      <c r="A29" s="11" t="s">
        <v>319</v>
      </c>
      <c r="B29" s="9">
        <v>240.91</v>
      </c>
      <c r="C29" s="10">
        <v>7.0634977068297395</v>
      </c>
      <c r="D29" s="11"/>
      <c r="E29" s="9">
        <v>157.208</v>
      </c>
      <c r="F29" s="10">
        <v>-6.2139073163747414</v>
      </c>
      <c r="G29" s="11"/>
      <c r="H29" s="9">
        <v>226.58500000000001</v>
      </c>
      <c r="I29" s="10">
        <v>7.4779432691395575</v>
      </c>
      <c r="J29" s="11"/>
      <c r="K29" s="9">
        <v>505.858</v>
      </c>
      <c r="L29" s="10">
        <v>4.5837494081916592</v>
      </c>
      <c r="M29" s="11"/>
      <c r="N29" s="9">
        <v>1130.5619999999999</v>
      </c>
      <c r="O29" s="10">
        <v>3.9935758398595902</v>
      </c>
    </row>
    <row r="30" spans="1:15" ht="13.05" x14ac:dyDescent="0.3">
      <c r="A30" s="11"/>
      <c r="B30" s="9"/>
      <c r="C30" s="10"/>
      <c r="D30" s="11"/>
      <c r="E30" s="9"/>
      <c r="F30" s="10"/>
      <c r="G30" s="11"/>
      <c r="H30" s="9"/>
      <c r="I30" s="10"/>
      <c r="J30" s="11"/>
      <c r="K30" s="9"/>
      <c r="L30" s="10"/>
      <c r="M30" s="11"/>
      <c r="N30" s="9"/>
      <c r="O30" s="10"/>
    </row>
    <row r="31" spans="1:15" x14ac:dyDescent="0.3">
      <c r="A31" s="11" t="s">
        <v>320</v>
      </c>
      <c r="B31" s="9">
        <v>3217.2570000000001</v>
      </c>
      <c r="C31" s="10">
        <v>1.5499571990232797</v>
      </c>
      <c r="D31" s="11"/>
      <c r="E31" s="9">
        <v>2381.2469999999998</v>
      </c>
      <c r="F31" s="10">
        <v>0.68382638344507507</v>
      </c>
      <c r="G31" s="11"/>
      <c r="H31" s="9">
        <v>2335.3780000000002</v>
      </c>
      <c r="I31" s="10">
        <v>1.1132345542602258</v>
      </c>
      <c r="J31" s="11"/>
      <c r="K31" s="9">
        <v>2707.0320000000002</v>
      </c>
      <c r="L31" s="10">
        <v>2.4576293318304874</v>
      </c>
      <c r="M31" s="11"/>
      <c r="N31" s="9">
        <v>10640.914000000001</v>
      </c>
      <c r="O31" s="10">
        <v>1.4871163444123541</v>
      </c>
    </row>
    <row r="32" spans="1:15" ht="13.05" x14ac:dyDescent="0.3">
      <c r="A32" s="11"/>
      <c r="B32" s="9"/>
      <c r="C32" s="10"/>
      <c r="D32" s="11"/>
      <c r="E32" s="9"/>
      <c r="F32" s="10"/>
      <c r="G32" s="11"/>
      <c r="H32" s="9"/>
      <c r="I32" s="10"/>
      <c r="J32" s="11"/>
      <c r="K32" s="9"/>
      <c r="L32" s="10"/>
      <c r="M32" s="11"/>
      <c r="N32" s="9"/>
      <c r="O32" s="10"/>
    </row>
    <row r="33" spans="1:15" s="14" customFormat="1" ht="15" x14ac:dyDescent="0.3">
      <c r="A33" s="13" t="s">
        <v>321</v>
      </c>
      <c r="B33" s="12">
        <v>46.358770999999997</v>
      </c>
      <c r="C33" s="10">
        <v>0.89606299999999806</v>
      </c>
      <c r="D33" s="13"/>
      <c r="E33" s="12">
        <v>47.259351000000002</v>
      </c>
      <c r="F33" s="10">
        <v>0.37783600000000206</v>
      </c>
      <c r="G33" s="13"/>
      <c r="H33" s="12">
        <v>44.876336000000002</v>
      </c>
      <c r="I33" s="10">
        <v>0.66207299999999947</v>
      </c>
      <c r="J33" s="13"/>
      <c r="K33" s="12">
        <v>30.750332</v>
      </c>
      <c r="L33" s="10">
        <v>0.91520399999999924</v>
      </c>
      <c r="M33" s="13"/>
      <c r="N33" s="12">
        <v>40.948830999999998</v>
      </c>
      <c r="O33" s="10">
        <v>0.76558800000000105</v>
      </c>
    </row>
    <row r="34" spans="1:15" s="14" customFormat="1" ht="15" x14ac:dyDescent="0.3">
      <c r="A34" s="13" t="s">
        <v>322</v>
      </c>
      <c r="B34" s="12">
        <v>42.887400999999997</v>
      </c>
      <c r="C34" s="10">
        <v>0.65365299999999849</v>
      </c>
      <c r="D34" s="13"/>
      <c r="E34" s="12">
        <v>44.139307000000002</v>
      </c>
      <c r="F34" s="10">
        <v>0.58050700000000433</v>
      </c>
      <c r="G34" s="13"/>
      <c r="H34" s="12">
        <v>40.522306999999998</v>
      </c>
      <c r="I34" s="10">
        <v>0.34378199999999737</v>
      </c>
      <c r="J34" s="13"/>
      <c r="K34" s="12">
        <v>25.004075</v>
      </c>
      <c r="L34" s="10">
        <v>0.63085200000000086</v>
      </c>
      <c r="M34" s="13"/>
      <c r="N34" s="12">
        <v>36.598153000000003</v>
      </c>
      <c r="O34" s="10">
        <v>0.58134700000000095</v>
      </c>
    </row>
    <row r="35" spans="1:15" s="14" customFormat="1" ht="15" x14ac:dyDescent="0.3">
      <c r="A35" s="13" t="s">
        <v>323</v>
      </c>
      <c r="B35" s="12">
        <v>7.4997930000000004</v>
      </c>
      <c r="C35" s="10">
        <v>0.38907200000000053</v>
      </c>
      <c r="D35" s="13"/>
      <c r="E35" s="12">
        <v>6.6178270000000001</v>
      </c>
      <c r="F35" s="10">
        <v>-0.48211699999999968</v>
      </c>
      <c r="G35" s="13"/>
      <c r="H35" s="12">
        <v>9.7184629999999999</v>
      </c>
      <c r="I35" s="10">
        <v>0.57650699999999944</v>
      </c>
      <c r="J35" s="13"/>
      <c r="K35" s="12">
        <v>18.703492000000001</v>
      </c>
      <c r="L35" s="10">
        <v>0.38656600000000196</v>
      </c>
      <c r="M35" s="13"/>
      <c r="N35" s="12">
        <v>10.641733</v>
      </c>
      <c r="O35" s="10">
        <v>0.2603850000000012</v>
      </c>
    </row>
    <row r="36" spans="1:15" s="14" customFormat="1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s="14" customForma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5" x14ac:dyDescent="0.3">
      <c r="A38" s="17" t="s">
        <v>325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.75" customHeight="1" x14ac:dyDescent="0.3">
      <c r="A39" s="17" t="s">
        <v>326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5" x14ac:dyDescent="0.3">
      <c r="A40" s="17" t="s">
        <v>327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2" spans="1:15" x14ac:dyDescent="0.3">
      <c r="A42" s="1" t="s">
        <v>328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</sheetData>
  <mergeCells count="6">
    <mergeCell ref="B21:O21"/>
    <mergeCell ref="B3:C3"/>
    <mergeCell ref="E3:F3"/>
    <mergeCell ref="H3:I3"/>
    <mergeCell ref="K3:L3"/>
    <mergeCell ref="N3:O3"/>
  </mergeCells>
  <pageMargins left="0.17" right="0.16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E08C-56B4-45E2-82DD-7BFA580A5DC6}">
  <dimension ref="A1:G13"/>
  <sheetViews>
    <sheetView zoomScale="80" zoomScaleNormal="80" workbookViewId="0">
      <selection activeCell="A2" sqref="A2"/>
    </sheetView>
  </sheetViews>
  <sheetFormatPr defaultColWidth="10" defaultRowHeight="13.8" x14ac:dyDescent="0.3"/>
  <cols>
    <col min="1" max="1" width="17.44140625" style="155" customWidth="1"/>
    <col min="2" max="6" width="11.21875" style="155" customWidth="1"/>
    <col min="7" max="16384" width="10" style="155"/>
  </cols>
  <sheetData>
    <row r="1" spans="1:7" x14ac:dyDescent="0.3">
      <c r="A1" s="78" t="s">
        <v>66</v>
      </c>
      <c r="B1" s="154"/>
      <c r="C1" s="154"/>
      <c r="D1" s="154"/>
      <c r="E1" s="154"/>
      <c r="F1" s="154"/>
    </row>
    <row r="2" spans="1:7" x14ac:dyDescent="0.3">
      <c r="A2" s="156"/>
      <c r="B2" s="156"/>
      <c r="C2" s="156"/>
      <c r="D2" s="249" t="s">
        <v>30</v>
      </c>
      <c r="E2" s="249"/>
      <c r="F2" s="249" t="s">
        <v>31</v>
      </c>
      <c r="G2" s="249"/>
    </row>
    <row r="3" spans="1:7" ht="15" x14ac:dyDescent="0.3">
      <c r="A3" s="157"/>
      <c r="B3" s="158" t="s">
        <v>32</v>
      </c>
      <c r="C3" s="158" t="s">
        <v>350</v>
      </c>
      <c r="D3" s="158" t="s">
        <v>32</v>
      </c>
      <c r="E3" s="158" t="s">
        <v>33</v>
      </c>
      <c r="F3" s="158" t="s">
        <v>32</v>
      </c>
      <c r="G3" s="158" t="s">
        <v>33</v>
      </c>
    </row>
    <row r="4" spans="1:7" ht="13.05" x14ac:dyDescent="0.3">
      <c r="A4" s="57"/>
      <c r="B4" s="57"/>
      <c r="C4" s="57"/>
      <c r="D4" s="57"/>
      <c r="E4" s="57"/>
      <c r="F4" s="57"/>
      <c r="G4" s="57"/>
    </row>
    <row r="5" spans="1:7" x14ac:dyDescent="0.3">
      <c r="A5" s="159" t="s">
        <v>34</v>
      </c>
      <c r="B5" s="160">
        <v>658827</v>
      </c>
      <c r="C5" s="160">
        <v>4177110</v>
      </c>
      <c r="D5" s="161">
        <v>0.59</v>
      </c>
      <c r="E5" s="161">
        <v>0.33</v>
      </c>
      <c r="F5" s="161">
        <v>-0.44</v>
      </c>
      <c r="G5" s="161">
        <v>-0.28000000000000003</v>
      </c>
    </row>
    <row r="6" spans="1:7" x14ac:dyDescent="0.3">
      <c r="A6" s="159" t="s">
        <v>35</v>
      </c>
      <c r="B6" s="160">
        <v>200784</v>
      </c>
      <c r="C6" s="160">
        <v>3280428</v>
      </c>
      <c r="D6" s="161">
        <v>0.18</v>
      </c>
      <c r="E6" s="161">
        <v>0.26</v>
      </c>
      <c r="F6" s="161">
        <v>0.39</v>
      </c>
      <c r="G6" s="161">
        <v>0.63</v>
      </c>
    </row>
    <row r="7" spans="1:7" x14ac:dyDescent="0.3">
      <c r="A7" s="159" t="s">
        <v>36</v>
      </c>
      <c r="B7" s="160">
        <v>260913</v>
      </c>
      <c r="C7" s="160">
        <v>5077823</v>
      </c>
      <c r="D7" s="161">
        <v>0.23</v>
      </c>
      <c r="E7" s="161">
        <v>0.41</v>
      </c>
      <c r="F7" s="161">
        <v>-0.09</v>
      </c>
      <c r="G7" s="161">
        <v>0.01</v>
      </c>
    </row>
    <row r="8" spans="1:7" ht="13.05" x14ac:dyDescent="0.3">
      <c r="A8" s="57"/>
      <c r="B8" s="162"/>
      <c r="C8" s="162"/>
      <c r="D8" s="162"/>
      <c r="E8" s="162"/>
      <c r="F8" s="163"/>
      <c r="G8" s="163"/>
    </row>
    <row r="9" spans="1:7" ht="15" x14ac:dyDescent="0.3">
      <c r="A9" s="159" t="s">
        <v>351</v>
      </c>
      <c r="B9" s="160">
        <v>1120524</v>
      </c>
      <c r="C9" s="160">
        <v>12535361</v>
      </c>
      <c r="D9" s="161">
        <v>1</v>
      </c>
      <c r="E9" s="161">
        <v>1</v>
      </c>
      <c r="F9" s="161">
        <v>-0.3</v>
      </c>
      <c r="G9" s="161">
        <v>-0.03</v>
      </c>
    </row>
    <row r="10" spans="1:7" ht="13.05" x14ac:dyDescent="0.3">
      <c r="A10" s="157"/>
      <c r="B10" s="157"/>
      <c r="C10" s="157"/>
      <c r="D10" s="157"/>
      <c r="E10" s="157"/>
      <c r="F10" s="157"/>
      <c r="G10" s="157"/>
    </row>
    <row r="11" spans="1:7" x14ac:dyDescent="0.3">
      <c r="A11" s="155" t="s">
        <v>37</v>
      </c>
    </row>
    <row r="12" spans="1:7" ht="15" x14ac:dyDescent="0.3">
      <c r="A12" s="155" t="s">
        <v>38</v>
      </c>
    </row>
    <row r="13" spans="1:7" ht="15" x14ac:dyDescent="0.3">
      <c r="A13" s="155" t="s">
        <v>39</v>
      </c>
    </row>
  </sheetData>
  <mergeCells count="2">
    <mergeCell ref="D2:E2"/>
    <mergeCell ref="F2:G2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&amp;C&amp;"Times New Roman,Normale"&amp;A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81278-E029-4C21-8035-830110CB86B5}">
  <dimension ref="A1:M21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44.44140625" style="18" customWidth="1"/>
    <col min="2" max="3" width="8.77734375" style="18"/>
    <col min="4" max="4" width="2.33203125" style="18" customWidth="1"/>
    <col min="5" max="5" width="8.77734375" style="18"/>
    <col min="6" max="6" width="8.77734375" style="18" customWidth="1"/>
    <col min="7" max="7" width="2" style="18" customWidth="1"/>
    <col min="8" max="9" width="8.77734375" style="18"/>
    <col min="10" max="10" width="1.6640625" style="18" customWidth="1"/>
    <col min="11" max="16384" width="8.77734375" style="18"/>
  </cols>
  <sheetData>
    <row r="1" spans="1:13" x14ac:dyDescent="0.3">
      <c r="A1" s="18" t="s">
        <v>140</v>
      </c>
    </row>
    <row r="2" spans="1:13" x14ac:dyDescent="0.3">
      <c r="B2" s="144" t="s">
        <v>67</v>
      </c>
      <c r="C2" s="144" t="s">
        <v>67</v>
      </c>
      <c r="E2" s="144" t="s">
        <v>67</v>
      </c>
      <c r="F2" s="144" t="s">
        <v>67</v>
      </c>
    </row>
    <row r="3" spans="1:13" x14ac:dyDescent="0.3">
      <c r="A3" s="250" t="s">
        <v>358</v>
      </c>
      <c r="B3" s="252" t="s">
        <v>139</v>
      </c>
      <c r="C3" s="252"/>
      <c r="D3" s="150" t="s">
        <v>67</v>
      </c>
      <c r="E3" s="253" t="s">
        <v>359</v>
      </c>
      <c r="F3" s="253"/>
      <c r="G3" s="150" t="s">
        <v>67</v>
      </c>
      <c r="H3" s="253" t="s">
        <v>138</v>
      </c>
      <c r="I3" s="253"/>
      <c r="J3" s="150" t="s">
        <v>67</v>
      </c>
      <c r="K3" s="253" t="s">
        <v>137</v>
      </c>
      <c r="L3" s="253"/>
      <c r="M3" s="253"/>
    </row>
    <row r="4" spans="1:13" x14ac:dyDescent="0.3">
      <c r="A4" s="251"/>
      <c r="B4" s="215">
        <v>2020</v>
      </c>
      <c r="C4" s="215">
        <v>2021</v>
      </c>
      <c r="D4" s="215" t="s">
        <v>67</v>
      </c>
      <c r="E4" s="215">
        <v>2020</v>
      </c>
      <c r="F4" s="215">
        <v>2021</v>
      </c>
      <c r="G4" s="216"/>
      <c r="H4" s="215">
        <v>2020</v>
      </c>
      <c r="I4" s="215">
        <v>2021</v>
      </c>
      <c r="J4" s="216"/>
      <c r="K4" s="215" t="s">
        <v>136</v>
      </c>
      <c r="L4" s="215" t="s">
        <v>135</v>
      </c>
      <c r="M4" s="215" t="s">
        <v>6</v>
      </c>
    </row>
    <row r="5" spans="1:13" x14ac:dyDescent="0.3">
      <c r="B5" s="150" t="s">
        <v>67</v>
      </c>
      <c r="C5" s="150"/>
      <c r="D5" s="150"/>
      <c r="E5" s="150"/>
    </row>
    <row r="6" spans="1:13" x14ac:dyDescent="0.3">
      <c r="A6" s="18" t="s">
        <v>134</v>
      </c>
      <c r="B6" s="18">
        <v>1.58</v>
      </c>
      <c r="C6" s="18">
        <v>1.6759999999999999</v>
      </c>
      <c r="E6" s="18">
        <v>1.4219999999999999</v>
      </c>
      <c r="F6" s="18">
        <v>1.446</v>
      </c>
      <c r="H6" s="151" t="s">
        <v>133</v>
      </c>
      <c r="I6" s="151" t="s">
        <v>132</v>
      </c>
      <c r="K6" s="151">
        <v>4.4000000000000004</v>
      </c>
      <c r="L6" s="151" t="s">
        <v>131</v>
      </c>
      <c r="M6" s="151" t="s">
        <v>130</v>
      </c>
    </row>
    <row r="7" spans="1:13" x14ac:dyDescent="0.3">
      <c r="A7" s="18" t="s">
        <v>129</v>
      </c>
      <c r="B7" s="18">
        <v>7.1740000000000004</v>
      </c>
      <c r="C7" s="18">
        <v>8.1959999999999997</v>
      </c>
      <c r="E7" s="18">
        <v>6.7030000000000003</v>
      </c>
      <c r="F7" s="18">
        <v>6.7149999999999999</v>
      </c>
      <c r="H7" s="151" t="s">
        <v>128</v>
      </c>
      <c r="I7" s="151" t="s">
        <v>127</v>
      </c>
      <c r="K7" s="151" t="s">
        <v>126</v>
      </c>
      <c r="L7" s="151" t="s">
        <v>125</v>
      </c>
      <c r="M7" s="151" t="s">
        <v>110</v>
      </c>
    </row>
    <row r="8" spans="1:13" x14ac:dyDescent="0.3">
      <c r="A8" s="18" t="s">
        <v>124</v>
      </c>
      <c r="B8" s="18">
        <v>1.609</v>
      </c>
      <c r="C8" s="18">
        <v>1.9670000000000001</v>
      </c>
      <c r="E8" s="18">
        <v>1.7470000000000001</v>
      </c>
      <c r="F8" s="18">
        <v>1.7629999999999999</v>
      </c>
      <c r="H8" s="151" t="s">
        <v>123</v>
      </c>
      <c r="I8" s="151" t="s">
        <v>122</v>
      </c>
      <c r="K8" s="151" t="s">
        <v>121</v>
      </c>
      <c r="L8" s="151" t="s">
        <v>83</v>
      </c>
      <c r="M8" s="151" t="s">
        <v>120</v>
      </c>
    </row>
    <row r="9" spans="1:13" x14ac:dyDescent="0.3">
      <c r="A9" s="18" t="s">
        <v>119</v>
      </c>
      <c r="B9" s="18">
        <v>1.07</v>
      </c>
      <c r="C9" s="18">
        <v>1.1080000000000001</v>
      </c>
      <c r="E9" s="18">
        <v>967</v>
      </c>
      <c r="F9" s="18">
        <v>984</v>
      </c>
      <c r="H9" s="151" t="s">
        <v>118</v>
      </c>
      <c r="I9" s="151" t="s">
        <v>117</v>
      </c>
      <c r="K9" s="151" t="s">
        <v>116</v>
      </c>
      <c r="L9" s="151" t="s">
        <v>116</v>
      </c>
      <c r="M9" s="151" t="s">
        <v>115</v>
      </c>
    </row>
    <row r="10" spans="1:13" x14ac:dyDescent="0.3">
      <c r="A10" s="18" t="s">
        <v>114</v>
      </c>
      <c r="B10" s="18">
        <v>3.4129999999999998</v>
      </c>
      <c r="C10" s="18">
        <v>3.8969999999999998</v>
      </c>
      <c r="E10" s="18">
        <v>3.367</v>
      </c>
      <c r="F10" s="18">
        <v>3.387</v>
      </c>
      <c r="H10" s="151" t="s">
        <v>113</v>
      </c>
      <c r="I10" s="151" t="s">
        <v>112</v>
      </c>
      <c r="K10" s="151" t="s">
        <v>111</v>
      </c>
      <c r="L10" s="151" t="s">
        <v>74</v>
      </c>
      <c r="M10" s="151" t="s">
        <v>110</v>
      </c>
    </row>
    <row r="11" spans="1:13" x14ac:dyDescent="0.3">
      <c r="A11" s="214" t="s">
        <v>109</v>
      </c>
      <c r="B11" s="18">
        <v>1.2470000000000001</v>
      </c>
      <c r="C11" s="214">
        <v>1.4039999999999999</v>
      </c>
      <c r="E11" s="214" t="s">
        <v>10</v>
      </c>
      <c r="F11" s="214" t="s">
        <v>10</v>
      </c>
      <c r="H11" s="151" t="s">
        <v>108</v>
      </c>
      <c r="I11" s="151" t="s">
        <v>107</v>
      </c>
      <c r="K11" s="152" t="s">
        <v>10</v>
      </c>
      <c r="L11" s="152" t="s">
        <v>10</v>
      </c>
      <c r="M11" s="151" t="s">
        <v>106</v>
      </c>
    </row>
    <row r="12" spans="1:13" x14ac:dyDescent="0.3">
      <c r="A12" s="18" t="s">
        <v>105</v>
      </c>
      <c r="B12" s="18">
        <v>2.0990000000000002</v>
      </c>
      <c r="C12" s="18">
        <v>2.468</v>
      </c>
      <c r="E12" s="18">
        <v>2.0059999999999998</v>
      </c>
      <c r="F12" s="18">
        <v>2.0019999999999998</v>
      </c>
      <c r="H12" s="151" t="s">
        <v>104</v>
      </c>
      <c r="I12" s="151" t="s">
        <v>103</v>
      </c>
      <c r="K12" s="151" t="s">
        <v>102</v>
      </c>
      <c r="L12" s="152" t="s">
        <v>101</v>
      </c>
      <c r="M12" s="151" t="s">
        <v>100</v>
      </c>
    </row>
    <row r="13" spans="1:13" x14ac:dyDescent="0.3">
      <c r="A13" s="18" t="s">
        <v>99</v>
      </c>
      <c r="B13" s="18">
        <v>9.2129999999999992</v>
      </c>
      <c r="C13" s="18">
        <v>9.218</v>
      </c>
      <c r="E13" s="18">
        <v>9.1110000000000007</v>
      </c>
      <c r="F13" s="18">
        <v>9.1129999999999995</v>
      </c>
      <c r="H13" s="151" t="s">
        <v>98</v>
      </c>
      <c r="I13" s="151" t="s">
        <v>97</v>
      </c>
      <c r="K13" s="151" t="s">
        <v>96</v>
      </c>
      <c r="L13" s="151" t="s">
        <v>96</v>
      </c>
      <c r="M13" s="151" t="s">
        <v>75</v>
      </c>
    </row>
    <row r="14" spans="1:13" x14ac:dyDescent="0.3">
      <c r="A14" s="214" t="s">
        <v>95</v>
      </c>
      <c r="B14" s="18">
        <v>332</v>
      </c>
      <c r="C14" s="18">
        <v>288</v>
      </c>
      <c r="E14" s="18">
        <v>453</v>
      </c>
      <c r="F14" s="18">
        <v>413</v>
      </c>
      <c r="H14" s="151" t="s">
        <v>94</v>
      </c>
      <c r="I14" s="151" t="s">
        <v>93</v>
      </c>
      <c r="K14" s="152" t="s">
        <v>92</v>
      </c>
      <c r="L14" s="152" t="s">
        <v>91</v>
      </c>
      <c r="M14" s="152" t="s">
        <v>90</v>
      </c>
    </row>
    <row r="15" spans="1:13" x14ac:dyDescent="0.3">
      <c r="A15" s="214" t="s">
        <v>89</v>
      </c>
      <c r="B15" s="18">
        <v>414</v>
      </c>
      <c r="C15" s="18">
        <v>412</v>
      </c>
      <c r="E15" s="18">
        <v>372</v>
      </c>
      <c r="F15" s="18">
        <v>365</v>
      </c>
      <c r="H15" s="151" t="s">
        <v>88</v>
      </c>
      <c r="I15" s="151" t="s">
        <v>87</v>
      </c>
      <c r="K15" s="151" t="s">
        <v>87</v>
      </c>
      <c r="L15" s="152" t="s">
        <v>86</v>
      </c>
      <c r="M15" s="152" t="s">
        <v>85</v>
      </c>
    </row>
    <row r="16" spans="1:13" x14ac:dyDescent="0.3">
      <c r="A16" s="214" t="s">
        <v>84</v>
      </c>
      <c r="B16" s="18">
        <v>237</v>
      </c>
      <c r="C16" s="18">
        <v>235</v>
      </c>
      <c r="E16" s="18">
        <v>217</v>
      </c>
      <c r="F16" s="18">
        <v>210</v>
      </c>
      <c r="H16" s="151" t="s">
        <v>83</v>
      </c>
      <c r="I16" s="151" t="s">
        <v>82</v>
      </c>
      <c r="K16" s="151" t="s">
        <v>81</v>
      </c>
      <c r="L16" s="152" t="s">
        <v>80</v>
      </c>
      <c r="M16" s="152" t="s">
        <v>79</v>
      </c>
    </row>
    <row r="17" spans="1:13" x14ac:dyDescent="0.3">
      <c r="A17" s="214" t="s">
        <v>78</v>
      </c>
      <c r="B17" s="18">
        <v>8.2289999999999992</v>
      </c>
      <c r="C17" s="18">
        <v>8.2829999999999995</v>
      </c>
      <c r="E17" s="18">
        <v>8.0719999999999992</v>
      </c>
      <c r="F17" s="18">
        <v>8.1170000000000009</v>
      </c>
      <c r="H17" s="151" t="s">
        <v>77</v>
      </c>
      <c r="I17" s="151" t="s">
        <v>76</v>
      </c>
      <c r="K17" s="151" t="s">
        <v>75</v>
      </c>
      <c r="L17" s="151" t="s">
        <v>74</v>
      </c>
      <c r="M17" s="151" t="s">
        <v>73</v>
      </c>
    </row>
    <row r="18" spans="1:13" x14ac:dyDescent="0.3">
      <c r="H18" s="151"/>
      <c r="I18" s="151"/>
      <c r="K18" s="151"/>
      <c r="L18" s="151"/>
      <c r="M18" s="151"/>
    </row>
    <row r="19" spans="1:13" x14ac:dyDescent="0.3">
      <c r="A19" s="144" t="s">
        <v>6</v>
      </c>
      <c r="B19" s="18">
        <v>26.158000000000001</v>
      </c>
      <c r="C19" s="18">
        <v>28.53</v>
      </c>
      <c r="E19" s="18">
        <v>25.323</v>
      </c>
      <c r="F19" s="18">
        <v>25.401</v>
      </c>
      <c r="H19" s="151" t="s">
        <v>72</v>
      </c>
      <c r="I19" s="151" t="s">
        <v>72</v>
      </c>
      <c r="K19" s="151" t="s">
        <v>71</v>
      </c>
      <c r="L19" s="151" t="s">
        <v>70</v>
      </c>
      <c r="M19" s="151" t="s">
        <v>69</v>
      </c>
    </row>
    <row r="20" spans="1:13" x14ac:dyDescent="0.3">
      <c r="A20" s="18" t="s">
        <v>360</v>
      </c>
      <c r="B20" s="153" t="s">
        <v>67</v>
      </c>
      <c r="C20" s="153" t="s">
        <v>67</v>
      </c>
      <c r="D20" s="153" t="s">
        <v>67</v>
      </c>
      <c r="E20" s="153" t="s">
        <v>67</v>
      </c>
      <c r="F20" s="153" t="s">
        <v>67</v>
      </c>
      <c r="G20" s="153" t="s">
        <v>67</v>
      </c>
      <c r="H20" s="153" t="s">
        <v>67</v>
      </c>
      <c r="I20" s="153" t="s">
        <v>67</v>
      </c>
      <c r="J20" s="153" t="s">
        <v>67</v>
      </c>
      <c r="K20" s="153" t="s">
        <v>67</v>
      </c>
      <c r="L20" s="153" t="s">
        <v>67</v>
      </c>
      <c r="M20" s="153" t="s">
        <v>67</v>
      </c>
    </row>
    <row r="21" spans="1:13" x14ac:dyDescent="0.3">
      <c r="A21" s="242" t="s">
        <v>68</v>
      </c>
    </row>
  </sheetData>
  <mergeCells count="5">
    <mergeCell ref="A3:A4"/>
    <mergeCell ref="B3:C3"/>
    <mergeCell ref="E3:F3"/>
    <mergeCell ref="H3:I3"/>
    <mergeCell ref="K3:M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657A-22E7-409F-A5B9-A9D4116F45AF}">
  <dimension ref="A1:I56"/>
  <sheetViews>
    <sheetView topLeftCell="A27" zoomScale="80" zoomScaleNormal="80" workbookViewId="0">
      <selection activeCell="A27" sqref="A27"/>
    </sheetView>
  </sheetViews>
  <sheetFormatPr defaultColWidth="8.77734375" defaultRowHeight="13.8" x14ac:dyDescent="0.3"/>
  <cols>
    <col min="1" max="16384" width="8.77734375" style="18"/>
  </cols>
  <sheetData>
    <row r="1" spans="1:9" x14ac:dyDescent="0.3">
      <c r="A1" s="148" t="s">
        <v>149</v>
      </c>
      <c r="B1" s="148" t="s">
        <v>148</v>
      </c>
      <c r="C1" s="148" t="s">
        <v>147</v>
      </c>
      <c r="D1" s="148" t="s">
        <v>146</v>
      </c>
      <c r="E1" s="148" t="s">
        <v>119</v>
      </c>
      <c r="F1" s="148" t="s">
        <v>145</v>
      </c>
      <c r="G1" s="148" t="s">
        <v>144</v>
      </c>
      <c r="H1" s="148" t="s">
        <v>143</v>
      </c>
      <c r="I1" s="148"/>
    </row>
    <row r="2" spans="1:9" x14ac:dyDescent="0.3">
      <c r="A2" s="18">
        <v>2020</v>
      </c>
      <c r="B2" s="18">
        <v>1</v>
      </c>
      <c r="C2" s="149">
        <v>106.3</v>
      </c>
      <c r="D2" s="149">
        <v>93.3</v>
      </c>
      <c r="E2" s="149">
        <v>110.2</v>
      </c>
      <c r="F2" s="149">
        <v>103.7</v>
      </c>
      <c r="G2" s="149">
        <v>112.2</v>
      </c>
      <c r="H2" s="149">
        <v>107.6</v>
      </c>
      <c r="I2" s="149">
        <v>107.6</v>
      </c>
    </row>
    <row r="3" spans="1:9" x14ac:dyDescent="0.3">
      <c r="B3" s="18">
        <v>2</v>
      </c>
      <c r="C3" s="149">
        <v>106.2</v>
      </c>
      <c r="D3" s="149">
        <v>93.4</v>
      </c>
      <c r="E3" s="149">
        <v>109.5</v>
      </c>
      <c r="F3" s="149">
        <v>103.9</v>
      </c>
      <c r="G3" s="149">
        <v>108.9</v>
      </c>
      <c r="H3" s="149">
        <v>106.3</v>
      </c>
      <c r="I3" s="149">
        <v>106.4</v>
      </c>
    </row>
    <row r="4" spans="1:9" x14ac:dyDescent="0.3">
      <c r="B4" s="18">
        <v>3</v>
      </c>
      <c r="C4" s="149">
        <v>106.7</v>
      </c>
      <c r="D4" s="149">
        <v>93.5</v>
      </c>
      <c r="E4" s="149">
        <v>109.7</v>
      </c>
      <c r="F4" s="149">
        <v>104.5</v>
      </c>
      <c r="G4" s="149">
        <v>104.2</v>
      </c>
      <c r="H4" s="149">
        <v>106.8</v>
      </c>
      <c r="I4" s="149">
        <v>107.3</v>
      </c>
    </row>
    <row r="5" spans="1:9" x14ac:dyDescent="0.3">
      <c r="B5" s="18">
        <v>4</v>
      </c>
      <c r="C5" s="149">
        <v>110</v>
      </c>
      <c r="D5" s="149">
        <v>93.2</v>
      </c>
      <c r="E5" s="149">
        <v>109.6</v>
      </c>
      <c r="F5" s="149">
        <v>105.1</v>
      </c>
      <c r="G5" s="149">
        <v>97.4</v>
      </c>
      <c r="H5" s="149">
        <v>105.7</v>
      </c>
      <c r="I5" s="149">
        <v>102.7</v>
      </c>
    </row>
    <row r="6" spans="1:9" x14ac:dyDescent="0.3">
      <c r="B6" s="18">
        <v>5</v>
      </c>
      <c r="C6" s="149">
        <v>110.7</v>
      </c>
      <c r="D6" s="149">
        <v>92.9</v>
      </c>
      <c r="E6" s="149">
        <v>109.6</v>
      </c>
      <c r="F6" s="149">
        <v>104.3</v>
      </c>
      <c r="G6" s="149">
        <v>96</v>
      </c>
      <c r="H6" s="149">
        <v>104.1</v>
      </c>
      <c r="I6" s="149">
        <v>98.2</v>
      </c>
    </row>
    <row r="7" spans="1:9" x14ac:dyDescent="0.3">
      <c r="B7" s="18">
        <v>6</v>
      </c>
      <c r="C7" s="149">
        <v>110.8</v>
      </c>
      <c r="D7" s="149">
        <v>92.6</v>
      </c>
      <c r="E7" s="149">
        <v>109.6</v>
      </c>
      <c r="F7" s="149">
        <v>104.3</v>
      </c>
      <c r="G7" s="149">
        <v>97.7</v>
      </c>
      <c r="H7" s="149">
        <v>107.4</v>
      </c>
      <c r="I7" s="149">
        <v>97.6</v>
      </c>
    </row>
    <row r="8" spans="1:9" x14ac:dyDescent="0.3">
      <c r="B8" s="18">
        <v>7</v>
      </c>
      <c r="C8" s="149">
        <v>110.7</v>
      </c>
      <c r="D8" s="149">
        <v>92.4</v>
      </c>
      <c r="E8" s="149">
        <v>109.7</v>
      </c>
      <c r="F8" s="149">
        <v>104</v>
      </c>
      <c r="G8" s="149">
        <v>99.7</v>
      </c>
      <c r="H8" s="149">
        <v>111.1</v>
      </c>
      <c r="I8" s="149">
        <v>99.4</v>
      </c>
    </row>
    <row r="9" spans="1:9" x14ac:dyDescent="0.3">
      <c r="B9" s="18">
        <v>8</v>
      </c>
      <c r="C9" s="149">
        <v>110.9</v>
      </c>
      <c r="D9" s="149">
        <v>92.3</v>
      </c>
      <c r="E9" s="149">
        <v>109.8</v>
      </c>
      <c r="F9" s="149">
        <v>104.4</v>
      </c>
      <c r="G9" s="149">
        <v>99.8</v>
      </c>
      <c r="H9" s="149">
        <v>111.5</v>
      </c>
      <c r="I9" s="149">
        <v>101.7</v>
      </c>
    </row>
    <row r="10" spans="1:9" x14ac:dyDescent="0.3">
      <c r="B10" s="18">
        <v>9</v>
      </c>
      <c r="C10" s="149">
        <v>110.9</v>
      </c>
      <c r="D10" s="149">
        <v>92.2</v>
      </c>
      <c r="E10" s="149">
        <v>109.7</v>
      </c>
      <c r="F10" s="149">
        <v>104.3</v>
      </c>
      <c r="G10" s="149">
        <v>98.9</v>
      </c>
      <c r="H10" s="149">
        <v>110.5</v>
      </c>
      <c r="I10" s="149">
        <v>104.2</v>
      </c>
    </row>
    <row r="11" spans="1:9" x14ac:dyDescent="0.3">
      <c r="B11" s="18">
        <v>10</v>
      </c>
      <c r="C11" s="149">
        <v>111.7</v>
      </c>
      <c r="D11" s="149">
        <v>91.5</v>
      </c>
      <c r="E11" s="149">
        <v>109.7</v>
      </c>
      <c r="F11" s="149">
        <v>105.9</v>
      </c>
      <c r="G11" s="149">
        <v>100.6</v>
      </c>
      <c r="H11" s="149">
        <v>109.8</v>
      </c>
      <c r="I11" s="149">
        <v>106</v>
      </c>
    </row>
    <row r="12" spans="1:9" x14ac:dyDescent="0.3">
      <c r="B12" s="18">
        <v>11</v>
      </c>
      <c r="C12" s="149">
        <v>112.8</v>
      </c>
      <c r="D12" s="149">
        <v>91.7</v>
      </c>
      <c r="E12" s="149">
        <v>109.7</v>
      </c>
      <c r="F12" s="149">
        <v>107.7</v>
      </c>
      <c r="G12" s="149">
        <v>101</v>
      </c>
      <c r="H12" s="149">
        <v>108</v>
      </c>
      <c r="I12" s="149">
        <v>104.5</v>
      </c>
    </row>
    <row r="13" spans="1:9" x14ac:dyDescent="0.3">
      <c r="B13" s="18">
        <v>12</v>
      </c>
      <c r="C13" s="149">
        <v>113.2</v>
      </c>
      <c r="D13" s="149">
        <v>91.9</v>
      </c>
      <c r="E13" s="149">
        <v>109.7</v>
      </c>
      <c r="F13" s="149">
        <v>108.6</v>
      </c>
      <c r="G13" s="149">
        <v>102.7</v>
      </c>
      <c r="H13" s="149">
        <v>106.6</v>
      </c>
      <c r="I13" s="149">
        <v>102</v>
      </c>
    </row>
    <row r="14" spans="1:9" x14ac:dyDescent="0.3">
      <c r="A14" s="18">
        <v>2021</v>
      </c>
      <c r="B14" s="18">
        <v>1</v>
      </c>
      <c r="C14" s="148">
        <v>112.6</v>
      </c>
      <c r="D14" s="148">
        <v>93.4</v>
      </c>
      <c r="E14" s="148">
        <v>109.8</v>
      </c>
      <c r="F14" s="148">
        <v>112.5</v>
      </c>
      <c r="G14" s="148">
        <v>105.1</v>
      </c>
      <c r="H14" s="148">
        <v>108.5</v>
      </c>
      <c r="I14" s="149">
        <v>107.6</v>
      </c>
    </row>
    <row r="15" spans="1:9" x14ac:dyDescent="0.3">
      <c r="B15" s="18">
        <v>2</v>
      </c>
      <c r="C15" s="148">
        <v>112.3</v>
      </c>
      <c r="D15" s="148">
        <v>96.8</v>
      </c>
      <c r="E15" s="148">
        <v>109.6</v>
      </c>
      <c r="F15" s="148">
        <v>116</v>
      </c>
      <c r="G15" s="148">
        <v>108.2</v>
      </c>
      <c r="H15" s="148">
        <v>111.4</v>
      </c>
      <c r="I15" s="149">
        <v>106.4</v>
      </c>
    </row>
    <row r="16" spans="1:9" x14ac:dyDescent="0.3">
      <c r="B16" s="18">
        <v>3</v>
      </c>
      <c r="C16" s="148">
        <v>112.1</v>
      </c>
      <c r="D16" s="148">
        <v>98.6</v>
      </c>
      <c r="E16" s="148">
        <v>109.4</v>
      </c>
      <c r="F16" s="148">
        <v>119</v>
      </c>
      <c r="G16" s="148">
        <v>110</v>
      </c>
      <c r="H16" s="148">
        <v>109.3</v>
      </c>
      <c r="I16" s="149">
        <v>107.3</v>
      </c>
    </row>
    <row r="17" spans="1:9" x14ac:dyDescent="0.3">
      <c r="B17" s="18">
        <v>4</v>
      </c>
      <c r="C17" s="148">
        <v>112.1</v>
      </c>
      <c r="D17" s="148">
        <v>100.5</v>
      </c>
      <c r="E17" s="148">
        <v>109.8</v>
      </c>
      <c r="F17" s="148">
        <v>120.3</v>
      </c>
      <c r="G17" s="148">
        <v>110.4</v>
      </c>
      <c r="H17" s="148">
        <v>108.9</v>
      </c>
      <c r="I17" s="149">
        <v>102.7</v>
      </c>
    </row>
    <row r="18" spans="1:9" x14ac:dyDescent="0.3">
      <c r="B18" s="18">
        <v>5</v>
      </c>
      <c r="C18" s="148">
        <v>111.8</v>
      </c>
      <c r="D18" s="148">
        <v>101.2</v>
      </c>
      <c r="E18" s="148">
        <v>110</v>
      </c>
      <c r="F18" s="148">
        <v>122.3</v>
      </c>
      <c r="G18" s="148">
        <v>112</v>
      </c>
      <c r="H18" s="148">
        <v>112.1</v>
      </c>
      <c r="I18" s="149">
        <v>98.2</v>
      </c>
    </row>
    <row r="19" spans="1:9" x14ac:dyDescent="0.3">
      <c r="B19" s="18">
        <v>6</v>
      </c>
      <c r="C19" s="148">
        <v>111.9</v>
      </c>
      <c r="D19" s="148">
        <v>102.5</v>
      </c>
      <c r="E19" s="148">
        <v>110</v>
      </c>
      <c r="F19" s="148">
        <v>121.4</v>
      </c>
      <c r="G19" s="148">
        <v>113</v>
      </c>
      <c r="H19" s="148">
        <v>115.8</v>
      </c>
      <c r="I19" s="149">
        <v>97.6</v>
      </c>
    </row>
    <row r="20" spans="1:9" x14ac:dyDescent="0.3">
      <c r="B20" s="18">
        <v>7</v>
      </c>
      <c r="C20" s="148">
        <v>112</v>
      </c>
      <c r="D20" s="148">
        <v>104.4</v>
      </c>
      <c r="E20" s="148">
        <v>110.2</v>
      </c>
      <c r="F20" s="148">
        <v>121</v>
      </c>
      <c r="G20" s="148">
        <v>114.2</v>
      </c>
      <c r="H20" s="148">
        <v>117.2</v>
      </c>
      <c r="I20" s="149">
        <v>99.4</v>
      </c>
    </row>
    <row r="21" spans="1:9" x14ac:dyDescent="0.3">
      <c r="B21" s="18">
        <v>8</v>
      </c>
      <c r="C21" s="148">
        <v>113.6</v>
      </c>
      <c r="D21" s="148">
        <v>108.7</v>
      </c>
      <c r="E21" s="148">
        <v>110.5</v>
      </c>
      <c r="F21" s="148">
        <v>121.5</v>
      </c>
      <c r="G21" s="148">
        <v>115.1</v>
      </c>
      <c r="H21" s="148">
        <v>120.4</v>
      </c>
      <c r="I21" s="149">
        <v>101.7</v>
      </c>
    </row>
    <row r="22" spans="1:9" x14ac:dyDescent="0.3">
      <c r="B22" s="18">
        <v>9</v>
      </c>
      <c r="C22" s="148">
        <v>114.9</v>
      </c>
      <c r="D22" s="148">
        <v>115.2</v>
      </c>
      <c r="E22" s="148">
        <v>111.8</v>
      </c>
      <c r="F22" s="148">
        <v>122.9</v>
      </c>
      <c r="G22" s="148">
        <v>117.1</v>
      </c>
      <c r="H22" s="148">
        <v>122.9</v>
      </c>
      <c r="I22" s="149">
        <v>104.2</v>
      </c>
    </row>
    <row r="23" spans="1:9" x14ac:dyDescent="0.3">
      <c r="B23" s="18">
        <v>10</v>
      </c>
      <c r="C23" s="148">
        <v>118.5</v>
      </c>
      <c r="D23" s="148">
        <v>131.80000000000001</v>
      </c>
      <c r="E23" s="148">
        <v>113</v>
      </c>
      <c r="F23" s="148">
        <v>126</v>
      </c>
      <c r="G23" s="148">
        <v>122.6</v>
      </c>
      <c r="H23" s="148">
        <v>127.3</v>
      </c>
      <c r="I23" s="149">
        <v>106</v>
      </c>
    </row>
    <row r="24" spans="1:9" x14ac:dyDescent="0.3">
      <c r="B24" s="18">
        <v>11</v>
      </c>
      <c r="C24" s="148">
        <v>120.8</v>
      </c>
      <c r="D24" s="148">
        <v>143.19999999999999</v>
      </c>
      <c r="E24" s="148">
        <v>115.9</v>
      </c>
      <c r="F24" s="148">
        <v>127.6</v>
      </c>
      <c r="G24" s="148">
        <v>127.3</v>
      </c>
      <c r="H24" s="148">
        <v>126.8</v>
      </c>
      <c r="I24" s="149">
        <v>104.5</v>
      </c>
    </row>
    <row r="25" spans="1:9" x14ac:dyDescent="0.3">
      <c r="B25" s="18">
        <v>12</v>
      </c>
      <c r="C25" s="148">
        <v>120.9</v>
      </c>
      <c r="D25" s="148">
        <v>148.4</v>
      </c>
      <c r="E25" s="148">
        <v>116.7</v>
      </c>
      <c r="F25" s="148">
        <v>128.69999999999999</v>
      </c>
      <c r="G25" s="148">
        <v>126.7</v>
      </c>
      <c r="H25" s="148">
        <v>124.6</v>
      </c>
      <c r="I25" s="149">
        <v>102</v>
      </c>
    </row>
    <row r="26" spans="1:9" x14ac:dyDescent="0.3">
      <c r="A26" s="148"/>
      <c r="B26" s="148"/>
      <c r="C26" s="148"/>
      <c r="D26" s="148"/>
      <c r="E26" s="148"/>
      <c r="F26" s="148"/>
      <c r="G26" s="148"/>
      <c r="H26" s="148"/>
      <c r="I26" s="148"/>
    </row>
    <row r="27" spans="1:9" x14ac:dyDescent="0.3">
      <c r="A27" s="18" t="s">
        <v>142</v>
      </c>
    </row>
    <row r="56" spans="1:1" x14ac:dyDescent="0.3">
      <c r="A56" s="18" t="s">
        <v>141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C8CA4-BFEC-4400-BBEC-3B7CB4534A5D}">
  <dimension ref="A1:R44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4.77734375" style="18" customWidth="1"/>
    <col min="2" max="2" width="10.21875" style="18" customWidth="1"/>
    <col min="3" max="3" width="2.77734375" style="18" customWidth="1"/>
    <col min="4" max="4" width="10" style="18" customWidth="1"/>
    <col min="5" max="6" width="8.77734375" style="18"/>
    <col min="7" max="8" width="11.44140625" style="18" customWidth="1"/>
    <col min="9" max="9" width="10.77734375" style="18" customWidth="1"/>
    <col min="10" max="11" width="11.44140625" style="18" customWidth="1"/>
    <col min="12" max="12" width="10.77734375" style="18" customWidth="1"/>
    <col min="13" max="13" width="8.77734375" style="18"/>
    <col min="14" max="14" width="9.77734375" style="18" customWidth="1"/>
    <col min="15" max="15" width="8.77734375" style="18"/>
    <col min="16" max="17" width="2.77734375" style="18" customWidth="1"/>
    <col min="18" max="16384" width="8.77734375" style="18"/>
  </cols>
  <sheetData>
    <row r="1" spans="1:18" x14ac:dyDescent="0.3">
      <c r="A1" s="254" t="s">
        <v>189</v>
      </c>
      <c r="B1" s="254"/>
      <c r="C1" s="254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</row>
    <row r="2" spans="1:18" ht="13.05" x14ac:dyDescent="0.3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1"/>
      <c r="L2" s="121"/>
      <c r="M2" s="121"/>
      <c r="N2" s="121"/>
      <c r="O2" s="121"/>
      <c r="P2" s="121"/>
      <c r="Q2" s="121"/>
      <c r="R2" s="120"/>
    </row>
    <row r="3" spans="1:18" ht="41.4" x14ac:dyDescent="0.3">
      <c r="A3" s="256"/>
      <c r="B3" s="123" t="s">
        <v>188</v>
      </c>
      <c r="C3" s="122"/>
      <c r="D3" s="123" t="s">
        <v>187</v>
      </c>
      <c r="E3" s="123" t="s">
        <v>147</v>
      </c>
      <c r="F3" s="123" t="s">
        <v>186</v>
      </c>
      <c r="G3" s="123" t="s">
        <v>146</v>
      </c>
      <c r="H3" s="123" t="s">
        <v>185</v>
      </c>
      <c r="I3" s="123" t="s">
        <v>184</v>
      </c>
      <c r="J3" s="123" t="s">
        <v>183</v>
      </c>
      <c r="K3" s="124" t="s">
        <v>182</v>
      </c>
      <c r="L3" s="124" t="s">
        <v>181</v>
      </c>
      <c r="M3" s="124" t="s">
        <v>180</v>
      </c>
      <c r="N3" s="124" t="s">
        <v>179</v>
      </c>
      <c r="O3" s="124" t="s">
        <v>178</v>
      </c>
      <c r="P3" s="125"/>
      <c r="Q3" s="125"/>
      <c r="R3" s="123" t="s">
        <v>177</v>
      </c>
    </row>
    <row r="4" spans="1:18" x14ac:dyDescent="0.3">
      <c r="A4" s="257"/>
      <c r="B4" s="31" t="s">
        <v>176</v>
      </c>
      <c r="C4" s="126"/>
      <c r="D4" s="31" t="s">
        <v>176</v>
      </c>
      <c r="E4" s="124" t="s">
        <v>175</v>
      </c>
      <c r="F4" s="124" t="s">
        <v>175</v>
      </c>
      <c r="G4" s="124" t="s">
        <v>175</v>
      </c>
      <c r="H4" s="124" t="s">
        <v>175</v>
      </c>
      <c r="I4" s="124" t="s">
        <v>175</v>
      </c>
      <c r="J4" s="124" t="s">
        <v>175</v>
      </c>
      <c r="K4" s="124" t="s">
        <v>175</v>
      </c>
      <c r="L4" s="124" t="s">
        <v>175</v>
      </c>
      <c r="M4" s="124" t="s">
        <v>175</v>
      </c>
      <c r="N4" s="124" t="s">
        <v>175</v>
      </c>
      <c r="O4" s="124" t="s">
        <v>175</v>
      </c>
      <c r="P4" s="127"/>
      <c r="Q4" s="127"/>
      <c r="R4" s="124" t="s">
        <v>174</v>
      </c>
    </row>
    <row r="5" spans="1:18" ht="13.05" x14ac:dyDescent="0.3">
      <c r="A5" s="128"/>
      <c r="B5" s="128"/>
      <c r="C5" s="128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</row>
    <row r="6" spans="1:18" x14ac:dyDescent="0.3">
      <c r="A6" s="128"/>
      <c r="B6" s="128"/>
      <c r="C6" s="128"/>
      <c r="D6" s="130"/>
      <c r="E6" s="131"/>
      <c r="F6" s="130"/>
      <c r="G6" s="130"/>
      <c r="H6" s="130"/>
      <c r="I6" s="258" t="s">
        <v>173</v>
      </c>
      <c r="J6" s="258"/>
      <c r="K6" s="130"/>
      <c r="L6" s="131"/>
      <c r="M6" s="131"/>
      <c r="N6" s="131"/>
      <c r="O6" s="131"/>
      <c r="P6" s="131"/>
      <c r="Q6" s="131"/>
      <c r="R6" s="131"/>
    </row>
    <row r="7" spans="1:18" ht="13.05" x14ac:dyDescent="0.3">
      <c r="A7" s="128"/>
      <c r="B7" s="128"/>
      <c r="C7" s="128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</row>
    <row r="8" spans="1:18" x14ac:dyDescent="0.3">
      <c r="A8" s="133" t="s">
        <v>27</v>
      </c>
      <c r="B8" s="134">
        <v>46332.822606123787</v>
      </c>
      <c r="C8" s="135"/>
      <c r="D8" s="134">
        <v>52499.600031811373</v>
      </c>
      <c r="E8" s="136">
        <v>7.1524603335190662</v>
      </c>
      <c r="F8" s="136">
        <v>24.844839156330163</v>
      </c>
      <c r="G8" s="136">
        <v>7.6197034094865934</v>
      </c>
      <c r="H8" s="136">
        <v>7.0476014806729435</v>
      </c>
      <c r="I8" s="136">
        <v>7.0692877926583391</v>
      </c>
      <c r="J8" s="136">
        <v>4.8863218561558472</v>
      </c>
      <c r="K8" s="136">
        <v>2.9875512849110053</v>
      </c>
      <c r="L8" s="136">
        <v>12.108846478868921</v>
      </c>
      <c r="M8" s="136">
        <v>5.4212670447785136</v>
      </c>
      <c r="N8" s="136">
        <v>3.7953186527076821</v>
      </c>
      <c r="O8" s="136">
        <v>17.066802509911071</v>
      </c>
      <c r="P8" s="136"/>
      <c r="Q8" s="136"/>
      <c r="R8" s="136">
        <v>49.026529907613494</v>
      </c>
    </row>
    <row r="9" spans="1:18" x14ac:dyDescent="0.3">
      <c r="A9" s="133" t="s">
        <v>11</v>
      </c>
      <c r="B9" s="134">
        <v>27330.668864501615</v>
      </c>
      <c r="C9" s="135"/>
      <c r="D9" s="134">
        <v>27471.910124462607</v>
      </c>
      <c r="E9" s="136">
        <v>11.845460425278736</v>
      </c>
      <c r="F9" s="136">
        <v>8.814981943867469</v>
      </c>
      <c r="G9" s="136">
        <v>10.713766965476532</v>
      </c>
      <c r="H9" s="136">
        <v>5.7575257607310846</v>
      </c>
      <c r="I9" s="136">
        <v>11.611915478030753</v>
      </c>
      <c r="J9" s="136">
        <v>6.2111665009688313</v>
      </c>
      <c r="K9" s="136">
        <v>6.4599005615046838</v>
      </c>
      <c r="L9" s="136">
        <v>12.733530142631896</v>
      </c>
      <c r="M9" s="136">
        <v>9.0734663687924826</v>
      </c>
      <c r="N9" s="136">
        <v>3.334989183164875</v>
      </c>
      <c r="O9" s="136">
        <v>13.443296669552421</v>
      </c>
      <c r="P9" s="136"/>
      <c r="Q9" s="136"/>
      <c r="R9" s="136">
        <v>42.469298995016686</v>
      </c>
    </row>
    <row r="10" spans="1:18" x14ac:dyDescent="0.3">
      <c r="A10" s="133" t="s">
        <v>12</v>
      </c>
      <c r="B10" s="134">
        <v>14708.75239233128</v>
      </c>
      <c r="C10" s="135"/>
      <c r="D10" s="134">
        <v>17300.818099956112</v>
      </c>
      <c r="E10" s="136">
        <v>12.352458971492061</v>
      </c>
      <c r="F10" s="136">
        <v>12.925431986690677</v>
      </c>
      <c r="G10" s="136">
        <v>14.695182691770164</v>
      </c>
      <c r="H10" s="136">
        <v>8.1937090667939962</v>
      </c>
      <c r="I10" s="136">
        <v>14.083518532631736</v>
      </c>
      <c r="J10" s="136">
        <v>6.6842669358206184</v>
      </c>
      <c r="K10" s="136">
        <v>6.2937917834795396</v>
      </c>
      <c r="L10" s="136">
        <v>9.6955286607918794</v>
      </c>
      <c r="M10" s="136">
        <v>4.4828071838259875</v>
      </c>
      <c r="N10" s="136">
        <v>2.6999776550294587</v>
      </c>
      <c r="O10" s="136">
        <v>7.8933265316737389</v>
      </c>
      <c r="P10" s="136"/>
      <c r="Q10" s="136"/>
      <c r="R10" s="136">
        <v>35.330764687970387</v>
      </c>
    </row>
    <row r="11" spans="1:18" ht="13.05" x14ac:dyDescent="0.3">
      <c r="A11" s="133"/>
      <c r="B11" s="134"/>
      <c r="C11" s="135"/>
      <c r="D11" s="134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51"/>
      <c r="R11" s="136"/>
    </row>
    <row r="12" spans="1:18" x14ac:dyDescent="0.3">
      <c r="A12" s="137"/>
      <c r="B12" s="130"/>
      <c r="C12" s="135"/>
      <c r="D12" s="130"/>
      <c r="E12" s="136"/>
      <c r="F12" s="136"/>
      <c r="G12" s="136"/>
      <c r="H12" s="136"/>
      <c r="I12" s="259" t="s">
        <v>172</v>
      </c>
      <c r="J12" s="259"/>
      <c r="K12" s="130"/>
      <c r="L12" s="136"/>
      <c r="M12" s="136"/>
      <c r="N12" s="130"/>
      <c r="O12" s="130"/>
      <c r="P12" s="136"/>
      <c r="Q12" s="131"/>
      <c r="R12" s="136"/>
    </row>
    <row r="13" spans="1:18" ht="13.05" x14ac:dyDescent="0.3">
      <c r="A13" s="137"/>
      <c r="B13" s="138"/>
      <c r="C13" s="135"/>
      <c r="D13" s="138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9"/>
      <c r="R13" s="136"/>
    </row>
    <row r="14" spans="1:18" x14ac:dyDescent="0.3">
      <c r="A14" s="137" t="s">
        <v>171</v>
      </c>
      <c r="B14" s="134">
        <v>18887.150741650774</v>
      </c>
      <c r="C14" s="135"/>
      <c r="D14" s="134">
        <v>21865.664788263577</v>
      </c>
      <c r="E14" s="136">
        <v>6.0316158677454599</v>
      </c>
      <c r="F14" s="136">
        <v>25.526571139397909</v>
      </c>
      <c r="G14" s="136">
        <v>6.1224856940254906</v>
      </c>
      <c r="H14" s="136">
        <v>4.9392236404371843</v>
      </c>
      <c r="I14" s="136">
        <v>11.217540815488558</v>
      </c>
      <c r="J14" s="136">
        <v>5.296274324490029</v>
      </c>
      <c r="K14" s="136">
        <v>3.5938252999872917</v>
      </c>
      <c r="L14" s="136">
        <v>12.349796587814708</v>
      </c>
      <c r="M14" s="136">
        <v>4.9274782921387317</v>
      </c>
      <c r="N14" s="136">
        <v>5.5515232082017469</v>
      </c>
      <c r="O14" s="136">
        <v>14.443665130272896</v>
      </c>
      <c r="P14" s="136"/>
      <c r="Q14" s="136"/>
      <c r="R14" s="136">
        <v>39.245762250973591</v>
      </c>
    </row>
    <row r="15" spans="1:18" x14ac:dyDescent="0.3">
      <c r="A15" s="133" t="s">
        <v>170</v>
      </c>
      <c r="B15" s="134">
        <v>20377.36625633822</v>
      </c>
      <c r="C15" s="135"/>
      <c r="D15" s="134">
        <v>22135.293594427581</v>
      </c>
      <c r="E15" s="136">
        <v>10.082890929383918</v>
      </c>
      <c r="F15" s="136">
        <v>14.159818111149383</v>
      </c>
      <c r="G15" s="136">
        <v>11.082679772612492</v>
      </c>
      <c r="H15" s="136">
        <v>6.8095686203005323</v>
      </c>
      <c r="I15" s="136">
        <v>11.794503563104888</v>
      </c>
      <c r="J15" s="136">
        <v>5.7654403800003378</v>
      </c>
      <c r="K15" s="136">
        <v>6.878805478780774</v>
      </c>
      <c r="L15" s="136">
        <v>11.989519575121655</v>
      </c>
      <c r="M15" s="136">
        <v>5.7116800234653198</v>
      </c>
      <c r="N15" s="136">
        <v>2.8527722261940638</v>
      </c>
      <c r="O15" s="136">
        <v>12.872321319886737</v>
      </c>
      <c r="P15" s="136"/>
      <c r="Q15" s="136"/>
      <c r="R15" s="136">
        <v>38.926636046258935</v>
      </c>
    </row>
    <row r="16" spans="1:18" x14ac:dyDescent="0.3">
      <c r="A16" s="133" t="s">
        <v>169</v>
      </c>
      <c r="B16" s="134">
        <v>42784.951623606627</v>
      </c>
      <c r="C16" s="135"/>
      <c r="D16" s="134">
        <v>46024.512544448742</v>
      </c>
      <c r="E16" s="136">
        <v>9.5509689289648456</v>
      </c>
      <c r="F16" s="136">
        <v>20.992661887370183</v>
      </c>
      <c r="G16" s="136">
        <v>10.387914922984383</v>
      </c>
      <c r="H16" s="136">
        <v>7.981164387012611</v>
      </c>
      <c r="I16" s="136">
        <v>8.0717856926415443</v>
      </c>
      <c r="J16" s="136">
        <v>5.5432279763934194</v>
      </c>
      <c r="K16" s="136">
        <v>3.0459116366732442</v>
      </c>
      <c r="L16" s="136">
        <v>10.960423060196154</v>
      </c>
      <c r="M16" s="136">
        <v>5.7515246909511655</v>
      </c>
      <c r="N16" s="136">
        <v>3.2776835215801929</v>
      </c>
      <c r="O16" s="136">
        <v>14.436733295232337</v>
      </c>
      <c r="P16" s="136"/>
      <c r="Q16" s="136"/>
      <c r="R16" s="136">
        <v>47.70675313770348</v>
      </c>
    </row>
    <row r="17" spans="1:18" ht="13.05" x14ac:dyDescent="0.3">
      <c r="A17" s="140"/>
      <c r="B17" s="134"/>
      <c r="C17" s="135"/>
      <c r="D17" s="134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</row>
    <row r="18" spans="1:18" x14ac:dyDescent="0.3">
      <c r="A18" s="137"/>
      <c r="B18" s="130"/>
      <c r="C18" s="135"/>
      <c r="D18" s="130"/>
      <c r="E18" s="136"/>
      <c r="F18" s="136"/>
      <c r="G18" s="136"/>
      <c r="H18" s="136"/>
      <c r="I18" s="130"/>
      <c r="J18" s="141" t="s">
        <v>168</v>
      </c>
      <c r="K18" s="136"/>
      <c r="L18" s="136"/>
      <c r="M18" s="136"/>
      <c r="N18" s="136"/>
      <c r="O18" s="136"/>
      <c r="P18" s="136"/>
      <c r="Q18" s="136"/>
      <c r="R18" s="136"/>
    </row>
    <row r="19" spans="1:18" ht="13.05" x14ac:dyDescent="0.3">
      <c r="A19" s="137"/>
      <c r="B19" s="142"/>
      <c r="C19" s="135"/>
      <c r="D19" s="142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</row>
    <row r="20" spans="1:18" x14ac:dyDescent="0.3">
      <c r="A20" s="137" t="s">
        <v>167</v>
      </c>
      <c r="B20" s="134">
        <v>8193.0506446004947</v>
      </c>
      <c r="C20" s="135"/>
      <c r="D20" s="134">
        <v>8263.158576054424</v>
      </c>
      <c r="E20" s="136">
        <v>9.2059161382146808</v>
      </c>
      <c r="F20" s="136">
        <v>3.3185718350528739</v>
      </c>
      <c r="G20" s="136">
        <v>13.239320827270094</v>
      </c>
      <c r="H20" s="136">
        <v>8.0834492177707045</v>
      </c>
      <c r="I20" s="136">
        <v>15.693651642331345</v>
      </c>
      <c r="J20" s="136">
        <v>6.0122580435409949</v>
      </c>
      <c r="K20" s="136">
        <v>6.5114974723392116</v>
      </c>
      <c r="L20" s="136">
        <v>15.027878869910202</v>
      </c>
      <c r="M20" s="136">
        <v>11.024227039265377</v>
      </c>
      <c r="N20" s="136">
        <v>3.2078343130618343</v>
      </c>
      <c r="O20" s="136">
        <v>8.6753946012426635</v>
      </c>
      <c r="P20" s="136"/>
      <c r="Q20" s="136"/>
      <c r="R20" s="136">
        <v>39.742549979767077</v>
      </c>
    </row>
    <row r="21" spans="1:18" x14ac:dyDescent="0.3">
      <c r="A21" s="137" t="s">
        <v>166</v>
      </c>
      <c r="B21" s="134">
        <v>14885.998759106767</v>
      </c>
      <c r="C21" s="135"/>
      <c r="D21" s="134">
        <v>14874.424384713113</v>
      </c>
      <c r="E21" s="136">
        <v>10.49882561994159</v>
      </c>
      <c r="F21" s="136">
        <v>7.2723412787315507</v>
      </c>
      <c r="G21" s="136">
        <v>12.645310221732641</v>
      </c>
      <c r="H21" s="136">
        <v>8.9504940139641231</v>
      </c>
      <c r="I21" s="136">
        <v>13.4986056439972</v>
      </c>
      <c r="J21" s="136">
        <v>6.2954796296454187</v>
      </c>
      <c r="K21" s="136">
        <v>5.7461885089929297</v>
      </c>
      <c r="L21" s="136">
        <v>13.826672467664009</v>
      </c>
      <c r="M21" s="136">
        <v>6.3537063839476149</v>
      </c>
      <c r="N21" s="136">
        <v>4.2767774259825933</v>
      </c>
      <c r="O21" s="136">
        <v>10.635598805400297</v>
      </c>
      <c r="P21" s="136"/>
      <c r="Q21" s="136"/>
      <c r="R21" s="136">
        <v>37.735562179877441</v>
      </c>
    </row>
    <row r="22" spans="1:18" x14ac:dyDescent="0.3">
      <c r="A22" s="137" t="s">
        <v>165</v>
      </c>
      <c r="B22" s="134">
        <v>27154.897297133848</v>
      </c>
      <c r="C22" s="135"/>
      <c r="D22" s="134">
        <v>26352.888470089867</v>
      </c>
      <c r="E22" s="136">
        <v>9.7928152255262226</v>
      </c>
      <c r="F22" s="136">
        <v>12.786356759216666</v>
      </c>
      <c r="G22" s="136">
        <v>11.919310841777934</v>
      </c>
      <c r="H22" s="136">
        <v>9.2106515805424642</v>
      </c>
      <c r="I22" s="136">
        <v>12.087157957352447</v>
      </c>
      <c r="J22" s="136">
        <v>5.7770148215046371</v>
      </c>
      <c r="K22" s="136">
        <v>4.3250612736019329</v>
      </c>
      <c r="L22" s="136">
        <v>12.608964457443392</v>
      </c>
      <c r="M22" s="136">
        <v>5.8134314186773537</v>
      </c>
      <c r="N22" s="136">
        <v>4.9934103178024811</v>
      </c>
      <c r="O22" s="136">
        <v>10.685825346554319</v>
      </c>
      <c r="P22" s="136"/>
      <c r="Q22" s="136"/>
      <c r="R22" s="136">
        <v>36.847647959731901</v>
      </c>
    </row>
    <row r="23" spans="1:18" x14ac:dyDescent="0.3">
      <c r="A23" s="137" t="s">
        <v>164</v>
      </c>
      <c r="B23" s="134">
        <v>81706.508711201153</v>
      </c>
      <c r="C23" s="135"/>
      <c r="D23" s="134">
        <v>81629.459365256087</v>
      </c>
      <c r="E23" s="136">
        <v>10.494312421946599</v>
      </c>
      <c r="F23" s="136">
        <v>20.41422755967465</v>
      </c>
      <c r="G23" s="136">
        <v>10.285354504438828</v>
      </c>
      <c r="H23" s="136">
        <v>7.5373682538635851</v>
      </c>
      <c r="I23" s="136">
        <v>8.5787299331149871</v>
      </c>
      <c r="J23" s="136">
        <v>5.6036900488346664</v>
      </c>
      <c r="K23" s="136">
        <v>4.8237264000323261</v>
      </c>
      <c r="L23" s="136">
        <v>10.303529323589347</v>
      </c>
      <c r="M23" s="136">
        <v>4.631466726668668</v>
      </c>
      <c r="N23" s="136">
        <v>3.3444880851551506</v>
      </c>
      <c r="O23" s="136">
        <v>13.983106742681326</v>
      </c>
      <c r="P23" s="136"/>
      <c r="Q23" s="136"/>
      <c r="R23" s="136">
        <v>42.739279539013864</v>
      </c>
    </row>
    <row r="24" spans="1:18" x14ac:dyDescent="0.3">
      <c r="A24" s="137" t="s">
        <v>163</v>
      </c>
      <c r="B24" s="134">
        <v>347372.45604667731</v>
      </c>
      <c r="C24" s="135"/>
      <c r="D24" s="134">
        <v>336347.3579602238</v>
      </c>
      <c r="E24" s="136">
        <v>6.454332944163081</v>
      </c>
      <c r="F24" s="136">
        <v>34.705311329156061</v>
      </c>
      <c r="G24" s="136">
        <v>5.8973102369290817</v>
      </c>
      <c r="H24" s="136">
        <v>4.1980174483853521</v>
      </c>
      <c r="I24" s="136">
        <v>5.4634722018897026</v>
      </c>
      <c r="J24" s="136">
        <v>4.9113067471205261</v>
      </c>
      <c r="K24" s="136">
        <v>2.0828279966336325</v>
      </c>
      <c r="L24" s="136">
        <v>9.9536870375831388</v>
      </c>
      <c r="M24" s="136">
        <v>4.1208919693373041</v>
      </c>
      <c r="N24" s="136">
        <v>2.3038244034479702</v>
      </c>
      <c r="O24" s="136">
        <v>19.909017685354122</v>
      </c>
      <c r="P24" s="136"/>
      <c r="Q24" s="136"/>
      <c r="R24" s="136">
        <v>56.602324031956577</v>
      </c>
    </row>
    <row r="25" spans="1:18" ht="13.05" x14ac:dyDescent="0.3">
      <c r="A25" s="133"/>
      <c r="B25" s="134"/>
      <c r="C25" s="135"/>
      <c r="D25" s="134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</row>
    <row r="26" spans="1:18" x14ac:dyDescent="0.3">
      <c r="A26" s="133"/>
      <c r="B26" s="130"/>
      <c r="C26" s="135"/>
      <c r="D26" s="130"/>
      <c r="E26" s="136"/>
      <c r="F26" s="136"/>
      <c r="G26" s="136"/>
      <c r="H26" s="136"/>
      <c r="I26" s="136"/>
      <c r="J26" s="143" t="s">
        <v>162</v>
      </c>
      <c r="K26" s="130"/>
      <c r="L26" s="136"/>
      <c r="M26" s="136"/>
      <c r="N26" s="136"/>
      <c r="O26" s="136"/>
      <c r="P26" s="136"/>
      <c r="Q26" s="136"/>
      <c r="R26" s="136"/>
    </row>
    <row r="27" spans="1:18" x14ac:dyDescent="0.3">
      <c r="A27" s="133"/>
      <c r="B27" s="125"/>
      <c r="C27" s="135"/>
      <c r="D27" s="125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</row>
    <row r="28" spans="1:18" x14ac:dyDescent="0.3">
      <c r="A28" s="133" t="s">
        <v>161</v>
      </c>
      <c r="B28" s="134">
        <v>27279.482557963707</v>
      </c>
      <c r="C28" s="135"/>
      <c r="D28" s="134">
        <v>28306.950764601632</v>
      </c>
      <c r="E28" s="136">
        <v>19.627442643205359</v>
      </c>
      <c r="F28" s="136">
        <v>0.35815134338011317</v>
      </c>
      <c r="G28" s="136">
        <v>17.70521811687766</v>
      </c>
      <c r="H28" s="136">
        <v>10.675974099877457</v>
      </c>
      <c r="I28" s="136">
        <v>13.306431864423796</v>
      </c>
      <c r="J28" s="136">
        <v>5.1818406499472776</v>
      </c>
      <c r="K28" s="136">
        <v>1.8330064449669292</v>
      </c>
      <c r="L28" s="136">
        <v>11.913838186976076</v>
      </c>
      <c r="M28" s="136">
        <v>9.8989932142744443</v>
      </c>
      <c r="N28" s="136">
        <v>3.8174349192961934</v>
      </c>
      <c r="O28" s="136">
        <v>5.6816685167747645</v>
      </c>
      <c r="P28" s="136"/>
      <c r="Q28" s="136"/>
      <c r="R28" s="136">
        <v>45.036172575128688</v>
      </c>
    </row>
    <row r="29" spans="1:18" x14ac:dyDescent="0.3">
      <c r="A29" s="133" t="s">
        <v>160</v>
      </c>
      <c r="B29" s="134">
        <v>47022.525932972669</v>
      </c>
      <c r="C29" s="135"/>
      <c r="D29" s="134">
        <v>63742.983510876838</v>
      </c>
      <c r="E29" s="136">
        <v>29.090207388400884</v>
      </c>
      <c r="F29" s="136">
        <v>6.9863486746134434E-2</v>
      </c>
      <c r="G29" s="136">
        <v>14.36777320573408</v>
      </c>
      <c r="H29" s="136">
        <v>6.9887527974852492</v>
      </c>
      <c r="I29" s="136">
        <v>4.8441799728510144</v>
      </c>
      <c r="J29" s="136">
        <v>7.5080722081503417</v>
      </c>
      <c r="K29" s="136">
        <v>7.7378369596015295</v>
      </c>
      <c r="L29" s="136">
        <v>8.0569409434900479</v>
      </c>
      <c r="M29" s="136">
        <v>5.7225533749043533</v>
      </c>
      <c r="N29" s="136">
        <v>1.4343947949226978</v>
      </c>
      <c r="O29" s="136">
        <v>14.179424867713722</v>
      </c>
      <c r="P29" s="136"/>
      <c r="Q29" s="136"/>
      <c r="R29" s="136">
        <v>44.662605756506551</v>
      </c>
    </row>
    <row r="30" spans="1:18" x14ac:dyDescent="0.3">
      <c r="A30" s="133" t="s">
        <v>159</v>
      </c>
      <c r="B30" s="134">
        <v>16598.240140519276</v>
      </c>
      <c r="C30" s="135"/>
      <c r="D30" s="134">
        <v>16004.966705352537</v>
      </c>
      <c r="E30" s="136">
        <v>2.1790127428640735</v>
      </c>
      <c r="F30" s="136">
        <v>0.18495740746578174</v>
      </c>
      <c r="G30" s="136">
        <v>13.237048673637764</v>
      </c>
      <c r="H30" s="136">
        <v>14.534087187453515</v>
      </c>
      <c r="I30" s="136">
        <v>11.802520002167505</v>
      </c>
      <c r="J30" s="136">
        <v>6.2681158020952328</v>
      </c>
      <c r="K30" s="136">
        <v>13.149928856784937</v>
      </c>
      <c r="L30" s="136">
        <v>16.602198282196703</v>
      </c>
      <c r="M30" s="136">
        <v>5.9412169570534994</v>
      </c>
      <c r="N30" s="136">
        <v>8.0049895678220935</v>
      </c>
      <c r="O30" s="136">
        <v>8.0959245204588459</v>
      </c>
      <c r="P30" s="136"/>
      <c r="Q30" s="136"/>
      <c r="R30" s="136">
        <v>31.295422588460802</v>
      </c>
    </row>
    <row r="31" spans="1:18" x14ac:dyDescent="0.3">
      <c r="A31" s="133" t="s">
        <v>158</v>
      </c>
      <c r="B31" s="134">
        <v>42674.223721468989</v>
      </c>
      <c r="C31" s="135"/>
      <c r="D31" s="134">
        <v>56074.893503058178</v>
      </c>
      <c r="E31" s="136">
        <v>3.122902973307693</v>
      </c>
      <c r="F31" s="136">
        <v>46.161555562355176</v>
      </c>
      <c r="G31" s="136">
        <v>2.6946572017946679</v>
      </c>
      <c r="H31" s="136">
        <v>0.9834029569491386</v>
      </c>
      <c r="I31" s="136">
        <v>7.3842127856197228</v>
      </c>
      <c r="J31" s="136">
        <v>4.8585086757484994</v>
      </c>
      <c r="K31" s="136">
        <v>0.89297938847549296</v>
      </c>
      <c r="L31" s="136">
        <v>9.4863536667149599</v>
      </c>
      <c r="M31" s="136">
        <v>2.6898132074742165</v>
      </c>
      <c r="N31" s="136">
        <v>1.1054008983794719</v>
      </c>
      <c r="O31" s="136">
        <v>20.620212683180974</v>
      </c>
      <c r="P31" s="136"/>
      <c r="Q31" s="136"/>
      <c r="R31" s="136">
        <v>48.581857264064773</v>
      </c>
    </row>
    <row r="32" spans="1:18" x14ac:dyDescent="0.3">
      <c r="A32" s="133" t="s">
        <v>157</v>
      </c>
      <c r="B32" s="134">
        <v>211301.14854100737</v>
      </c>
      <c r="C32" s="135"/>
      <c r="D32" s="134">
        <v>183639.97625757978</v>
      </c>
      <c r="E32" s="136">
        <v>1.8891691573314509</v>
      </c>
      <c r="F32" s="136">
        <v>48.865565068765378</v>
      </c>
      <c r="G32" s="136">
        <v>1.8789559766258945</v>
      </c>
      <c r="H32" s="136">
        <v>1.2893012447748999</v>
      </c>
      <c r="I32" s="136">
        <v>3.0140978742110796</v>
      </c>
      <c r="J32" s="136">
        <v>6.2481662048708619</v>
      </c>
      <c r="K32" s="136">
        <v>1.3408083917738212</v>
      </c>
      <c r="L32" s="136">
        <v>6.0478371067459991</v>
      </c>
      <c r="M32" s="136">
        <v>2.5132813742275317</v>
      </c>
      <c r="N32" s="136">
        <v>0.9927706835474257</v>
      </c>
      <c r="O32" s="136">
        <v>25.920046917125756</v>
      </c>
      <c r="P32" s="136"/>
      <c r="Q32" s="136"/>
      <c r="R32" s="136">
        <v>73.610325035391043</v>
      </c>
    </row>
    <row r="33" spans="1:18" x14ac:dyDescent="0.3">
      <c r="A33" s="133" t="s">
        <v>156</v>
      </c>
      <c r="B33" s="134">
        <v>21735.500304868136</v>
      </c>
      <c r="C33" s="135"/>
      <c r="D33" s="134">
        <v>22500.235366393998</v>
      </c>
      <c r="E33" s="136">
        <v>10.939009573923666</v>
      </c>
      <c r="F33" s="136">
        <v>10.624590486158663</v>
      </c>
      <c r="G33" s="136">
        <v>11.251675773310046</v>
      </c>
      <c r="H33" s="136">
        <v>7.1259426756049722</v>
      </c>
      <c r="I33" s="136">
        <v>12.760396226206325</v>
      </c>
      <c r="J33" s="136">
        <v>5.6038378502132042</v>
      </c>
      <c r="K33" s="136">
        <v>3.7267611217697212</v>
      </c>
      <c r="L33" s="136">
        <v>12.819867472299833</v>
      </c>
      <c r="M33" s="136">
        <v>5.8147240028124267</v>
      </c>
      <c r="N33" s="136">
        <v>3.0224187186910454</v>
      </c>
      <c r="O33" s="136">
        <v>16.31077609901002</v>
      </c>
      <c r="P33" s="136"/>
      <c r="Q33" s="136"/>
      <c r="R33" s="136">
        <v>42.687161664976244</v>
      </c>
    </row>
    <row r="34" spans="1:18" ht="13.05" x14ac:dyDescent="0.3">
      <c r="A34" s="133"/>
      <c r="B34" s="130"/>
      <c r="C34" s="135"/>
      <c r="D34" s="130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6"/>
      <c r="Q34" s="136"/>
      <c r="R34" s="136"/>
    </row>
    <row r="35" spans="1:18" x14ac:dyDescent="0.3">
      <c r="A35" s="133" t="s">
        <v>155</v>
      </c>
      <c r="B35" s="134">
        <v>27876.450813007286</v>
      </c>
      <c r="C35" s="135"/>
      <c r="D35" s="134">
        <v>30593.422158172896</v>
      </c>
      <c r="E35" s="136">
        <v>9.2998954513246765</v>
      </c>
      <c r="F35" s="136">
        <v>19.214935760756877</v>
      </c>
      <c r="G35" s="136">
        <v>10.099935999160593</v>
      </c>
      <c r="H35" s="136">
        <v>7.2089754144803395</v>
      </c>
      <c r="I35" s="136">
        <v>9.7260373954295609</v>
      </c>
      <c r="J35" s="136">
        <v>5.5888523685909481</v>
      </c>
      <c r="K35" s="136">
        <v>4.418474786385449</v>
      </c>
      <c r="L35" s="136">
        <v>11.488336488725508</v>
      </c>
      <c r="M35" s="136">
        <v>5.6374858415712668</v>
      </c>
      <c r="N35" s="136">
        <v>3.4138623669693251</v>
      </c>
      <c r="O35" s="136">
        <v>13.903208126605444</v>
      </c>
      <c r="P35" s="136"/>
      <c r="Q35" s="136"/>
      <c r="R35" s="136">
        <v>43.238759573543341</v>
      </c>
    </row>
    <row r="36" spans="1:18" x14ac:dyDescent="0.3">
      <c r="A36" s="133"/>
      <c r="B36" s="133"/>
      <c r="C36" s="133"/>
      <c r="D36" s="52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217"/>
    </row>
    <row r="37" spans="1:18" x14ac:dyDescent="0.3">
      <c r="A37" s="133" t="s">
        <v>154</v>
      </c>
      <c r="B37" s="133"/>
      <c r="C37" s="133"/>
      <c r="D37" s="135">
        <v>9.7464751283827624</v>
      </c>
      <c r="E37" s="135">
        <v>12.676013781290887</v>
      </c>
      <c r="F37" s="135">
        <v>24.059414276556442</v>
      </c>
      <c r="G37" s="135">
        <v>9.379300788140279</v>
      </c>
      <c r="H37" s="135">
        <v>4.450385102223164</v>
      </c>
      <c r="I37" s="135">
        <v>-0.9498131988459021</v>
      </c>
      <c r="J37" s="135">
        <v>3.203954689334116</v>
      </c>
      <c r="K37" s="135">
        <v>-10.17153255491848</v>
      </c>
      <c r="L37" s="135">
        <v>11.145178029855597</v>
      </c>
      <c r="M37" s="135">
        <v>28.598577659843873</v>
      </c>
      <c r="N37" s="135">
        <v>0.23285235902458803</v>
      </c>
      <c r="O37" s="135">
        <v>7.2631783435991775</v>
      </c>
      <c r="P37" s="136"/>
      <c r="Q37" s="136"/>
      <c r="R37" s="135">
        <v>-1.6501100717817014</v>
      </c>
    </row>
    <row r="38" spans="1:18" x14ac:dyDescent="0.3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</row>
    <row r="40" spans="1:18" x14ac:dyDescent="0.3">
      <c r="A40" s="145" t="s">
        <v>153</v>
      </c>
      <c r="B40" s="145"/>
      <c r="C40" s="145"/>
      <c r="D40" s="130"/>
      <c r="E40" s="130"/>
      <c r="F40" s="130"/>
      <c r="G40" s="130"/>
      <c r="H40" s="130"/>
      <c r="I40" s="130"/>
      <c r="J40" s="130"/>
      <c r="K40" s="130"/>
      <c r="L40" s="130"/>
      <c r="M40" s="130"/>
    </row>
    <row r="41" spans="1:18" x14ac:dyDescent="0.3">
      <c r="A41" s="146" t="s">
        <v>152</v>
      </c>
      <c r="B41" s="146"/>
      <c r="C41" s="146"/>
      <c r="D41" s="147"/>
      <c r="E41" s="147"/>
      <c r="F41" s="147"/>
      <c r="G41" s="147"/>
      <c r="H41" s="147"/>
      <c r="I41" s="147"/>
      <c r="J41" s="147"/>
      <c r="K41" s="147"/>
      <c r="L41" s="147"/>
      <c r="M41" s="147"/>
    </row>
    <row r="42" spans="1:18" x14ac:dyDescent="0.3">
      <c r="A42" s="146" t="s">
        <v>151</v>
      </c>
      <c r="B42" s="146"/>
      <c r="C42" s="146"/>
      <c r="D42" s="147"/>
      <c r="E42" s="147"/>
      <c r="F42" s="147"/>
      <c r="G42" s="147"/>
      <c r="H42" s="147"/>
      <c r="I42" s="147"/>
      <c r="J42" s="147"/>
      <c r="K42" s="147"/>
      <c r="L42" s="147"/>
      <c r="M42" s="147"/>
    </row>
    <row r="43" spans="1:18" x14ac:dyDescent="0.3">
      <c r="A43" s="145" t="s">
        <v>150</v>
      </c>
      <c r="B43" s="145"/>
      <c r="C43" s="145"/>
      <c r="D43" s="130"/>
      <c r="E43" s="130"/>
      <c r="F43" s="130"/>
      <c r="G43" s="130"/>
      <c r="H43" s="130"/>
      <c r="I43" s="130"/>
      <c r="J43" s="130"/>
      <c r="K43" s="130"/>
      <c r="L43" s="130"/>
      <c r="M43" s="130"/>
    </row>
    <row r="44" spans="1:18" x14ac:dyDescent="0.3">
      <c r="A44" s="130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</row>
  </sheetData>
  <mergeCells count="4">
    <mergeCell ref="A1:R1"/>
    <mergeCell ref="A3:A4"/>
    <mergeCell ref="I6:J6"/>
    <mergeCell ref="I12:J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3D7FF-BC10-4697-8B88-4B8DDCD8DDA5}">
  <dimension ref="A1:J17"/>
  <sheetViews>
    <sheetView tabSelected="1" zoomScale="80" zoomScaleNormal="80" workbookViewId="0">
      <selection activeCell="J18" sqref="J18"/>
    </sheetView>
  </sheetViews>
  <sheetFormatPr defaultColWidth="8.88671875" defaultRowHeight="13.8" x14ac:dyDescent="0.3"/>
  <cols>
    <col min="1" max="1" width="12" style="57" customWidth="1"/>
    <col min="2" max="10" width="11" style="57" customWidth="1"/>
    <col min="11" max="16384" width="8.88671875" style="57"/>
  </cols>
  <sheetData>
    <row r="1" spans="1:10" ht="15" x14ac:dyDescent="0.3">
      <c r="A1" s="57" t="s">
        <v>419</v>
      </c>
    </row>
    <row r="2" spans="1:10" ht="13.05" x14ac:dyDescent="0.3">
      <c r="B2" s="72"/>
      <c r="C2" s="72"/>
      <c r="D2" s="72"/>
      <c r="E2" s="72"/>
      <c r="F2" s="72"/>
      <c r="G2" s="72"/>
      <c r="J2" s="72"/>
    </row>
    <row r="3" spans="1:10" ht="27" customHeight="1" x14ac:dyDescent="0.3">
      <c r="A3" s="260" t="s">
        <v>149</v>
      </c>
      <c r="B3" s="262" t="s">
        <v>190</v>
      </c>
      <c r="C3" s="262"/>
      <c r="D3" s="262"/>
      <c r="E3" s="262" t="s">
        <v>191</v>
      </c>
      <c r="F3" s="262"/>
      <c r="G3" s="262"/>
      <c r="H3" s="262" t="s">
        <v>422</v>
      </c>
      <c r="I3" s="262"/>
      <c r="J3" s="262"/>
    </row>
    <row r="4" spans="1:10" ht="42" customHeight="1" x14ac:dyDescent="0.3">
      <c r="A4" s="261"/>
      <c r="B4" s="55" t="s">
        <v>192</v>
      </c>
      <c r="C4" s="55" t="s">
        <v>193</v>
      </c>
      <c r="D4" s="55" t="s">
        <v>420</v>
      </c>
      <c r="E4" s="55" t="s">
        <v>192</v>
      </c>
      <c r="F4" s="55" t="s">
        <v>193</v>
      </c>
      <c r="G4" s="55" t="s">
        <v>421</v>
      </c>
      <c r="H4" s="55" t="s">
        <v>192</v>
      </c>
      <c r="I4" s="55" t="s">
        <v>193</v>
      </c>
      <c r="J4" s="55" t="s">
        <v>421</v>
      </c>
    </row>
    <row r="5" spans="1:10" ht="13.05" x14ac:dyDescent="0.3">
      <c r="A5" s="54">
        <v>2015</v>
      </c>
      <c r="B5" s="25">
        <v>44347.517999999996</v>
      </c>
      <c r="C5" s="218">
        <v>-0.2</v>
      </c>
      <c r="D5" s="219">
        <v>129.72</v>
      </c>
      <c r="E5" s="25">
        <v>31355.501</v>
      </c>
      <c r="F5" s="218">
        <v>0.3</v>
      </c>
      <c r="G5" s="219">
        <v>116.25</v>
      </c>
      <c r="H5" s="25">
        <v>885452.89</v>
      </c>
      <c r="I5" s="218">
        <v>-1.7</v>
      </c>
      <c r="J5" s="219">
        <v>59.5</v>
      </c>
    </row>
    <row r="6" spans="1:10" ht="16.5" customHeight="1" x14ac:dyDescent="0.3">
      <c r="A6" s="54">
        <v>2016</v>
      </c>
      <c r="B6" s="25">
        <v>43444.067000000003</v>
      </c>
      <c r="C6" s="26">
        <v>-2</v>
      </c>
      <c r="D6" s="219">
        <v>132.85</v>
      </c>
      <c r="E6" s="25">
        <v>32474.722000000002</v>
      </c>
      <c r="F6" s="26">
        <v>3.6</v>
      </c>
      <c r="G6" s="219">
        <v>116.34</v>
      </c>
      <c r="H6" s="25">
        <v>864953.69200000004</v>
      </c>
      <c r="I6" s="26">
        <v>-2.2999999999999998</v>
      </c>
      <c r="J6" s="219">
        <v>56.8</v>
      </c>
    </row>
    <row r="7" spans="1:10" ht="19.5" customHeight="1" x14ac:dyDescent="0.3">
      <c r="A7" s="54">
        <v>2017</v>
      </c>
      <c r="B7" s="25">
        <v>42919.150999999998</v>
      </c>
      <c r="C7" s="26">
        <v>-1.2</v>
      </c>
      <c r="D7" s="219">
        <v>125.28</v>
      </c>
      <c r="E7" s="25">
        <v>31961.632000000001</v>
      </c>
      <c r="F7" s="26">
        <v>-1.6</v>
      </c>
      <c r="G7" s="219">
        <v>112.81</v>
      </c>
      <c r="H7" s="25">
        <v>812959.64800000004</v>
      </c>
      <c r="I7" s="26">
        <v>-6</v>
      </c>
      <c r="J7" s="219">
        <v>52.2</v>
      </c>
    </row>
    <row r="8" spans="1:10" ht="19.5" customHeight="1" x14ac:dyDescent="0.3">
      <c r="A8" s="54">
        <v>2018</v>
      </c>
      <c r="B8" s="25">
        <v>41225.56</v>
      </c>
      <c r="C8" s="26">
        <v>-3.9</v>
      </c>
      <c r="D8" s="219">
        <v>119.69</v>
      </c>
      <c r="E8" s="25">
        <v>31409.994999999999</v>
      </c>
      <c r="F8" s="26">
        <v>-1.7</v>
      </c>
      <c r="G8" s="219">
        <v>106.52</v>
      </c>
      <c r="H8" s="25">
        <v>758875.43099999998</v>
      </c>
      <c r="I8" s="26">
        <v>-6.7</v>
      </c>
      <c r="J8" s="219">
        <v>47.7</v>
      </c>
    </row>
    <row r="9" spans="1:10" ht="19.5" customHeight="1" x14ac:dyDescent="0.3">
      <c r="A9" s="54">
        <v>2019</v>
      </c>
      <c r="B9" s="25">
        <v>39943.535000000003</v>
      </c>
      <c r="C9" s="26">
        <v>-3.1</v>
      </c>
      <c r="D9" s="219">
        <v>116.63</v>
      </c>
      <c r="E9" s="25">
        <v>30773.59</v>
      </c>
      <c r="F9" s="26">
        <v>-2</v>
      </c>
      <c r="G9" s="219">
        <v>101.7</v>
      </c>
      <c r="H9" s="25">
        <v>708194.88100000005</v>
      </c>
      <c r="I9" s="26">
        <v>-6.7</v>
      </c>
      <c r="J9" s="219">
        <v>43.9</v>
      </c>
    </row>
    <row r="10" spans="1:10" ht="19.5" customHeight="1" x14ac:dyDescent="0.3">
      <c r="A10" s="54">
        <v>2020</v>
      </c>
      <c r="B10" s="25">
        <v>39718.241000000002</v>
      </c>
      <c r="C10" s="26">
        <v>-0.6</v>
      </c>
      <c r="D10" s="219">
        <v>119.1</v>
      </c>
      <c r="E10" s="25">
        <v>31576.760999999999</v>
      </c>
      <c r="F10" s="26">
        <v>2.6</v>
      </c>
      <c r="G10" s="219">
        <v>107.8</v>
      </c>
      <c r="H10" s="25">
        <v>747836.18799999997</v>
      </c>
      <c r="I10" s="26">
        <v>5.6</v>
      </c>
      <c r="J10" s="219">
        <v>49.8</v>
      </c>
    </row>
    <row r="11" spans="1:10" ht="19.5" customHeight="1" x14ac:dyDescent="0.3">
      <c r="A11" s="54">
        <v>2021</v>
      </c>
      <c r="B11" s="25">
        <v>40733.766000000003</v>
      </c>
      <c r="C11" s="26">
        <v>2.6</v>
      </c>
      <c r="D11" s="30">
        <v>118.5</v>
      </c>
      <c r="E11" s="25">
        <v>32560.47</v>
      </c>
      <c r="F11" s="26">
        <v>3.1</v>
      </c>
      <c r="G11" s="30">
        <v>114</v>
      </c>
      <c r="H11" s="25">
        <v>743055.55599999998</v>
      </c>
      <c r="I11" s="26">
        <v>-0.6</v>
      </c>
      <c r="J11" s="30">
        <v>46.5</v>
      </c>
    </row>
    <row r="12" spans="1:10" ht="19.5" customHeight="1" x14ac:dyDescent="0.3">
      <c r="A12" s="95" t="s">
        <v>423</v>
      </c>
      <c r="B12" s="29">
        <v>41093.286</v>
      </c>
      <c r="C12" s="220">
        <v>0.9</v>
      </c>
      <c r="D12" s="221"/>
      <c r="E12" s="29">
        <v>33659.330999999998</v>
      </c>
      <c r="F12" s="220">
        <v>3.4</v>
      </c>
      <c r="G12" s="271" t="s">
        <v>424</v>
      </c>
      <c r="H12" s="29">
        <v>746114.86199999996</v>
      </c>
      <c r="I12" s="220">
        <v>0.4</v>
      </c>
      <c r="J12" s="271" t="s">
        <v>424</v>
      </c>
    </row>
    <row r="13" spans="1:10" ht="15" x14ac:dyDescent="0.3">
      <c r="A13" s="57" t="s">
        <v>415</v>
      </c>
      <c r="B13" s="25"/>
      <c r="C13" s="26"/>
      <c r="E13" s="25"/>
      <c r="F13" s="26"/>
      <c r="G13" s="26"/>
      <c r="H13" s="25"/>
      <c r="I13" s="26"/>
      <c r="J13" s="119"/>
    </row>
    <row r="14" spans="1:10" ht="15" x14ac:dyDescent="0.3">
      <c r="A14" s="57" t="s">
        <v>416</v>
      </c>
      <c r="B14" s="90"/>
      <c r="C14" s="109"/>
    </row>
    <row r="15" spans="1:10" ht="15" x14ac:dyDescent="0.3">
      <c r="A15" s="57" t="s">
        <v>417</v>
      </c>
      <c r="B15" s="90"/>
    </row>
    <row r="16" spans="1:10" ht="15" x14ac:dyDescent="0.3">
      <c r="A16" s="57" t="s">
        <v>418</v>
      </c>
      <c r="B16" s="90"/>
    </row>
    <row r="17" spans="1:1" x14ac:dyDescent="0.3">
      <c r="A17" s="57" t="s">
        <v>194</v>
      </c>
    </row>
  </sheetData>
  <mergeCells count="4">
    <mergeCell ref="A3:A4"/>
    <mergeCell ref="B3:D3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8F144-FC49-4872-B5F7-6EC2F7552836}">
  <dimension ref="A1:E57"/>
  <sheetViews>
    <sheetView zoomScale="80" zoomScaleNormal="80" workbookViewId="0">
      <selection activeCell="E3" sqref="E3"/>
    </sheetView>
  </sheetViews>
  <sheetFormatPr defaultColWidth="8.88671875" defaultRowHeight="13.8" x14ac:dyDescent="0.3"/>
  <cols>
    <col min="1" max="1" width="13.6640625" style="57" customWidth="1"/>
    <col min="2" max="2" width="6" style="57" customWidth="1"/>
    <col min="3" max="3" width="5.109375" style="57" customWidth="1"/>
    <col min="4" max="16384" width="8.88671875" style="57"/>
  </cols>
  <sheetData>
    <row r="1" spans="1:5" ht="22.05" customHeight="1" x14ac:dyDescent="0.3">
      <c r="A1" s="57" t="s">
        <v>195</v>
      </c>
      <c r="C1" s="113"/>
      <c r="E1" s="57" t="s">
        <v>361</v>
      </c>
    </row>
    <row r="2" spans="1:5" ht="13.05" customHeight="1" x14ac:dyDescent="0.3">
      <c r="A2" s="100" t="s">
        <v>196</v>
      </c>
      <c r="B2" s="263"/>
      <c r="C2" s="263"/>
      <c r="E2" s="57" t="s">
        <v>363</v>
      </c>
    </row>
    <row r="3" spans="1:5" ht="12.75" customHeight="1" x14ac:dyDescent="0.3">
      <c r="A3" s="100" t="s">
        <v>197</v>
      </c>
      <c r="B3" s="263" t="s">
        <v>198</v>
      </c>
      <c r="C3" s="263"/>
    </row>
    <row r="4" spans="1:5" ht="40.049999999999997" customHeight="1" x14ac:dyDescent="0.3">
      <c r="A4" s="114"/>
      <c r="B4" s="100" t="s">
        <v>190</v>
      </c>
      <c r="C4" s="100" t="s">
        <v>199</v>
      </c>
    </row>
    <row r="5" spans="1:5" ht="10.95" customHeight="1" x14ac:dyDescent="0.3">
      <c r="A5" s="115" t="s">
        <v>200</v>
      </c>
      <c r="B5" s="116">
        <v>43475</v>
      </c>
      <c r="C5" s="117">
        <f t="shared" ref="C5:C55" si="0">(B5-B6)/B6</f>
        <v>1.8078355150691987E-2</v>
      </c>
    </row>
    <row r="6" spans="1:5" ht="10.95" customHeight="1" x14ac:dyDescent="0.3">
      <c r="A6" s="115" t="s">
        <v>201</v>
      </c>
      <c r="B6" s="116">
        <v>42703</v>
      </c>
      <c r="C6" s="117">
        <f t="shared" si="0"/>
        <v>-1.6173251929501208E-2</v>
      </c>
    </row>
    <row r="7" spans="1:5" ht="10.95" customHeight="1" x14ac:dyDescent="0.3">
      <c r="A7" s="115" t="s">
        <v>202</v>
      </c>
      <c r="B7" s="116">
        <v>43405</v>
      </c>
      <c r="C7" s="117">
        <f t="shared" si="0"/>
        <v>1.0193869713966533E-2</v>
      </c>
    </row>
    <row r="8" spans="1:5" ht="10.95" customHeight="1" x14ac:dyDescent="0.3">
      <c r="A8" s="115" t="s">
        <v>203</v>
      </c>
      <c r="B8" s="116">
        <v>42967</v>
      </c>
      <c r="C8" s="117">
        <f t="shared" si="0"/>
        <v>1.0275099929461557E-2</v>
      </c>
    </row>
    <row r="9" spans="1:5" ht="10.95" customHeight="1" x14ac:dyDescent="0.3">
      <c r="A9" s="115" t="s">
        <v>204</v>
      </c>
      <c r="B9" s="116">
        <v>42530</v>
      </c>
      <c r="C9" s="117">
        <f t="shared" si="0"/>
        <v>2.457239219465189E-2</v>
      </c>
    </row>
    <row r="10" spans="1:5" ht="10.95" customHeight="1" x14ac:dyDescent="0.3">
      <c r="A10" s="115" t="s">
        <v>205</v>
      </c>
      <c r="B10" s="116">
        <v>41510</v>
      </c>
      <c r="C10" s="117">
        <f t="shared" si="0"/>
        <v>1.3032018742678642E-2</v>
      </c>
    </row>
    <row r="11" spans="1:5" ht="10.95" customHeight="1" x14ac:dyDescent="0.3">
      <c r="A11" s="115" t="s">
        <v>206</v>
      </c>
      <c r="B11" s="116">
        <v>40976</v>
      </c>
      <c r="C11" s="117">
        <f t="shared" si="0"/>
        <v>7.3753564755629853E-3</v>
      </c>
    </row>
    <row r="12" spans="1:5" ht="10.95" customHeight="1" x14ac:dyDescent="0.3">
      <c r="A12" s="115" t="s">
        <v>207</v>
      </c>
      <c r="B12" s="116">
        <v>40676</v>
      </c>
      <c r="C12" s="117">
        <f t="shared" si="0"/>
        <v>-5.695568212373805E-3</v>
      </c>
    </row>
    <row r="13" spans="1:5" ht="10.95" customHeight="1" x14ac:dyDescent="0.3">
      <c r="A13" s="115" t="s">
        <v>208</v>
      </c>
      <c r="B13" s="116">
        <v>40909</v>
      </c>
      <c r="C13" s="117">
        <f t="shared" si="0"/>
        <v>7.2139058499113649E-3</v>
      </c>
    </row>
    <row r="14" spans="1:5" ht="10.95" customHeight="1" x14ac:dyDescent="0.3">
      <c r="A14" s="115" t="s">
        <v>209</v>
      </c>
      <c r="B14" s="116">
        <v>40616</v>
      </c>
      <c r="C14" s="117">
        <f t="shared" si="0"/>
        <v>-7.9624835132626644E-3</v>
      </c>
    </row>
    <row r="15" spans="1:5" ht="10.95" customHeight="1" x14ac:dyDescent="0.3">
      <c r="A15" s="115" t="s">
        <v>210</v>
      </c>
      <c r="B15" s="116">
        <v>40942</v>
      </c>
      <c r="C15" s="117">
        <f t="shared" si="0"/>
        <v>-9.7689640013676543E-5</v>
      </c>
    </row>
    <row r="16" spans="1:5" ht="10.95" customHeight="1" x14ac:dyDescent="0.3">
      <c r="A16" s="115" t="s">
        <v>211</v>
      </c>
      <c r="B16" s="116">
        <v>40946</v>
      </c>
      <c r="C16" s="117">
        <f t="shared" si="0"/>
        <v>-8.3553316703397842E-3</v>
      </c>
    </row>
    <row r="17" spans="1:5" ht="10.95" customHeight="1" x14ac:dyDescent="0.3">
      <c r="A17" s="115" t="s">
        <v>212</v>
      </c>
      <c r="B17" s="116">
        <v>41291</v>
      </c>
      <c r="C17" s="117">
        <f t="shared" si="0"/>
        <v>4.1585603112840467E-3</v>
      </c>
    </row>
    <row r="18" spans="1:5" ht="10.95" customHeight="1" x14ac:dyDescent="0.3">
      <c r="A18" s="115" t="s">
        <v>213</v>
      </c>
      <c r="B18" s="116">
        <v>41120</v>
      </c>
      <c r="C18" s="117">
        <f t="shared" si="0"/>
        <v>-7.0510963005892009E-3</v>
      </c>
    </row>
    <row r="19" spans="1:5" ht="10.95" customHeight="1" x14ac:dyDescent="0.3">
      <c r="A19" s="115" t="s">
        <v>214</v>
      </c>
      <c r="B19" s="116">
        <v>41412</v>
      </c>
      <c r="C19" s="117">
        <f t="shared" si="0"/>
        <v>4.1950580760930188E-3</v>
      </c>
    </row>
    <row r="20" spans="1:5" ht="10.95" customHeight="1" x14ac:dyDescent="0.3">
      <c r="A20" s="115" t="s">
        <v>215</v>
      </c>
      <c r="B20" s="116">
        <v>41239</v>
      </c>
      <c r="C20" s="117">
        <f t="shared" si="0"/>
        <v>2.4551509553211144E-3</v>
      </c>
    </row>
    <row r="21" spans="1:5" ht="10.95" customHeight="1" x14ac:dyDescent="0.3">
      <c r="A21" s="115" t="s">
        <v>216</v>
      </c>
      <c r="B21" s="116">
        <v>41138</v>
      </c>
      <c r="C21" s="117">
        <f t="shared" si="0"/>
        <v>1.1656502065709227E-2</v>
      </c>
    </row>
    <row r="22" spans="1:5" ht="10.95" customHeight="1" x14ac:dyDescent="0.3">
      <c r="A22" s="115" t="s">
        <v>217</v>
      </c>
      <c r="B22" s="116">
        <v>40664</v>
      </c>
      <c r="C22" s="117">
        <f t="shared" si="0"/>
        <v>9.1072439510670247E-4</v>
      </c>
    </row>
    <row r="23" spans="1:5" ht="10.95" customHeight="1" x14ac:dyDescent="0.3">
      <c r="A23" s="115" t="s">
        <v>218</v>
      </c>
      <c r="B23" s="116">
        <v>40627</v>
      </c>
      <c r="C23" s="117">
        <f t="shared" si="0"/>
        <v>-2.4798664309565901E-3</v>
      </c>
    </row>
    <row r="24" spans="1:5" ht="10.95" customHeight="1" x14ac:dyDescent="0.3">
      <c r="A24" s="115" t="s">
        <v>219</v>
      </c>
      <c r="B24" s="116">
        <v>40728</v>
      </c>
      <c r="C24" s="117">
        <f t="shared" si="0"/>
        <v>-5.8582308142940834E-3</v>
      </c>
    </row>
    <row r="25" spans="1:5" ht="10.95" customHeight="1" x14ac:dyDescent="0.3">
      <c r="A25" s="115" t="s">
        <v>220</v>
      </c>
      <c r="B25" s="116">
        <v>40968</v>
      </c>
      <c r="C25" s="117">
        <f t="shared" si="0"/>
        <v>-9.9978053597990675E-4</v>
      </c>
    </row>
    <row r="26" spans="1:5" ht="10.95" customHeight="1" x14ac:dyDescent="0.3">
      <c r="A26" s="115" t="s">
        <v>221</v>
      </c>
      <c r="B26" s="116">
        <v>41009</v>
      </c>
      <c r="C26" s="117">
        <f t="shared" si="0"/>
        <v>1.1194673899642462E-2</v>
      </c>
    </row>
    <row r="27" spans="1:5" ht="10.95" customHeight="1" x14ac:dyDescent="0.3">
      <c r="A27" s="115" t="s">
        <v>218</v>
      </c>
      <c r="B27" s="116">
        <v>40555</v>
      </c>
      <c r="C27" s="117">
        <f t="shared" si="0"/>
        <v>-7.4402212486845004E-3</v>
      </c>
    </row>
    <row r="28" spans="1:5" ht="10.95" customHeight="1" x14ac:dyDescent="0.3">
      <c r="A28" s="115" t="s">
        <v>222</v>
      </c>
      <c r="B28" s="116">
        <v>40859</v>
      </c>
      <c r="C28" s="117">
        <f t="shared" si="0"/>
        <v>-1.771804981248197E-2</v>
      </c>
    </row>
    <row r="29" spans="1:5" ht="10.95" customHeight="1" x14ac:dyDescent="0.3">
      <c r="A29" s="115" t="s">
        <v>223</v>
      </c>
      <c r="B29" s="116">
        <v>41596</v>
      </c>
      <c r="C29" s="117">
        <f t="shared" si="0"/>
        <v>5.5844312824851932E-3</v>
      </c>
    </row>
    <row r="30" spans="1:5" ht="10.95" customHeight="1" x14ac:dyDescent="0.3">
      <c r="A30" s="115" t="s">
        <v>224</v>
      </c>
      <c r="B30" s="116">
        <v>41365</v>
      </c>
      <c r="C30" s="117">
        <f t="shared" si="0"/>
        <v>-5.6012308284052121E-3</v>
      </c>
      <c r="E30" s="57" t="s">
        <v>362</v>
      </c>
    </row>
    <row r="31" spans="1:5" ht="10.95" customHeight="1" x14ac:dyDescent="0.3">
      <c r="A31" s="115" t="s">
        <v>225</v>
      </c>
      <c r="B31" s="116">
        <v>41598</v>
      </c>
      <c r="C31" s="117">
        <f t="shared" si="0"/>
        <v>7.4578391512497891E-4</v>
      </c>
    </row>
    <row r="32" spans="1:5" ht="10.95" customHeight="1" x14ac:dyDescent="0.3">
      <c r="A32" s="115" t="s">
        <v>226</v>
      </c>
      <c r="B32" s="116">
        <v>41567</v>
      </c>
      <c r="C32" s="117">
        <f t="shared" si="0"/>
        <v>-9.1062957400653167E-3</v>
      </c>
      <c r="E32" s="233" t="s">
        <v>410</v>
      </c>
    </row>
    <row r="33" spans="1:3" ht="10.95" customHeight="1" x14ac:dyDescent="0.3">
      <c r="A33" s="115" t="s">
        <v>227</v>
      </c>
      <c r="B33" s="116">
        <v>41949</v>
      </c>
      <c r="C33" s="117">
        <f t="shared" si="0"/>
        <v>-1.0715816545220746E-3</v>
      </c>
    </row>
    <row r="34" spans="1:3" ht="10.95" customHeight="1" x14ac:dyDescent="0.3">
      <c r="A34" s="115" t="s">
        <v>228</v>
      </c>
      <c r="B34" s="116">
        <v>41994</v>
      </c>
      <c r="C34" s="117">
        <f t="shared" si="0"/>
        <v>-9.5161060094209446E-4</v>
      </c>
    </row>
    <row r="35" spans="1:3" ht="10.95" customHeight="1" x14ac:dyDescent="0.3">
      <c r="A35" s="115" t="s">
        <v>229</v>
      </c>
      <c r="B35" s="116">
        <v>42034</v>
      </c>
      <c r="C35" s="117">
        <f t="shared" si="0"/>
        <v>-3.6503271072342845E-3</v>
      </c>
    </row>
    <row r="36" spans="1:3" ht="10.95" customHeight="1" x14ac:dyDescent="0.3">
      <c r="A36" s="115" t="s">
        <v>230</v>
      </c>
      <c r="B36" s="116">
        <v>42188</v>
      </c>
      <c r="C36" s="117">
        <f t="shared" si="0"/>
        <v>-1.3446203493674438E-2</v>
      </c>
    </row>
    <row r="37" spans="1:3" ht="10.95" customHeight="1" x14ac:dyDescent="0.3">
      <c r="A37" s="115" t="s">
        <v>231</v>
      </c>
      <c r="B37" s="116">
        <v>42763</v>
      </c>
      <c r="C37" s="117">
        <f t="shared" si="0"/>
        <v>-1.6366612111292964E-4</v>
      </c>
    </row>
    <row r="38" spans="1:3" ht="10.95" customHeight="1" x14ac:dyDescent="0.3">
      <c r="A38" s="115" t="s">
        <v>232</v>
      </c>
      <c r="B38" s="116">
        <v>42770</v>
      </c>
      <c r="C38" s="117">
        <f t="shared" si="0"/>
        <v>-6.642512077294686E-3</v>
      </c>
    </row>
    <row r="39" spans="1:3" ht="10.95" customHeight="1" x14ac:dyDescent="0.3">
      <c r="A39" s="115" t="s">
        <v>233</v>
      </c>
      <c r="B39" s="116">
        <v>43056</v>
      </c>
      <c r="C39" s="117">
        <f t="shared" si="0"/>
        <v>-3.6101083032490976E-3</v>
      </c>
    </row>
    <row r="40" spans="1:3" ht="10.95" customHeight="1" x14ac:dyDescent="0.3">
      <c r="A40" s="115" t="s">
        <v>234</v>
      </c>
      <c r="B40" s="116">
        <v>43212</v>
      </c>
      <c r="C40" s="117">
        <f t="shared" si="0"/>
        <v>-3.5741462402287451E-3</v>
      </c>
    </row>
    <row r="41" spans="1:3" ht="10.95" customHeight="1" x14ac:dyDescent="0.3">
      <c r="A41" s="115" t="s">
        <v>235</v>
      </c>
      <c r="B41" s="116">
        <v>43367</v>
      </c>
      <c r="C41" s="117">
        <f t="shared" si="0"/>
        <v>-4.6115889229634068E-5</v>
      </c>
    </row>
    <row r="42" spans="1:3" ht="10.95" customHeight="1" x14ac:dyDescent="0.3">
      <c r="A42" s="115" t="s">
        <v>236</v>
      </c>
      <c r="B42" s="116">
        <v>43369</v>
      </c>
      <c r="C42" s="117">
        <f t="shared" si="0"/>
        <v>-2.2545839372397451E-3</v>
      </c>
    </row>
    <row r="43" spans="1:3" ht="10.95" customHeight="1" x14ac:dyDescent="0.3">
      <c r="A43" s="115" t="s">
        <v>237</v>
      </c>
      <c r="B43" s="116">
        <v>43467</v>
      </c>
      <c r="C43" s="117">
        <f t="shared" si="0"/>
        <v>3.9031825950390318E-3</v>
      </c>
    </row>
    <row r="44" spans="1:3" ht="10.95" customHeight="1" x14ac:dyDescent="0.3">
      <c r="A44" s="115" t="s">
        <v>238</v>
      </c>
      <c r="B44" s="116">
        <v>43298</v>
      </c>
      <c r="C44" s="117">
        <f t="shared" si="0"/>
        <v>-1.2295549421721378E-2</v>
      </c>
    </row>
    <row r="45" spans="1:3" ht="10.95" customHeight="1" x14ac:dyDescent="0.3">
      <c r="A45" s="115" t="s">
        <v>239</v>
      </c>
      <c r="B45" s="116">
        <v>43837</v>
      </c>
      <c r="C45" s="117">
        <f t="shared" si="0"/>
        <v>7.7620254320480333E-4</v>
      </c>
    </row>
    <row r="46" spans="1:3" ht="10.95" customHeight="1" x14ac:dyDescent="0.3">
      <c r="A46" s="115" t="s">
        <v>240</v>
      </c>
      <c r="B46" s="116">
        <v>43803</v>
      </c>
      <c r="C46" s="117">
        <f t="shared" si="0"/>
        <v>9.9372867287651021E-3</v>
      </c>
    </row>
    <row r="47" spans="1:3" ht="10.95" customHeight="1" x14ac:dyDescent="0.3">
      <c r="A47" s="115" t="s">
        <v>241</v>
      </c>
      <c r="B47" s="116">
        <v>43372</v>
      </c>
      <c r="C47" s="117">
        <f t="shared" si="0"/>
        <v>1.4668382266931805E-2</v>
      </c>
    </row>
    <row r="48" spans="1:3" ht="10.95" customHeight="1" x14ac:dyDescent="0.3">
      <c r="A48" s="115" t="s">
        <v>242</v>
      </c>
      <c r="B48" s="116">
        <v>42745</v>
      </c>
      <c r="C48" s="117">
        <f t="shared" si="0"/>
        <v>1.4838556505223172E-2</v>
      </c>
    </row>
    <row r="49" spans="1:3" ht="10.95" customHeight="1" x14ac:dyDescent="0.3">
      <c r="A49" s="115" t="s">
        <v>243</v>
      </c>
      <c r="B49" s="116">
        <v>42120</v>
      </c>
      <c r="C49" s="117">
        <f t="shared" si="0"/>
        <v>3.9076376554174071E-2</v>
      </c>
    </row>
    <row r="50" spans="1:3" ht="10.95" customHeight="1" x14ac:dyDescent="0.3">
      <c r="A50" s="115" t="s">
        <v>244</v>
      </c>
      <c r="B50" s="116">
        <v>40536</v>
      </c>
      <c r="C50" s="117">
        <f t="shared" si="0"/>
        <v>2.8649732281066816E-2</v>
      </c>
    </row>
    <row r="51" spans="1:3" ht="10.95" customHeight="1" x14ac:dyDescent="0.3">
      <c r="A51" s="115" t="s">
        <v>245</v>
      </c>
      <c r="B51" s="116">
        <v>39407</v>
      </c>
      <c r="C51" s="117">
        <f t="shared" si="0"/>
        <v>3.6099279591944047E-2</v>
      </c>
    </row>
    <row r="52" spans="1:3" ht="10.95" customHeight="1" x14ac:dyDescent="0.3">
      <c r="A52" s="115" t="s">
        <v>246</v>
      </c>
      <c r="B52" s="116">
        <v>38034</v>
      </c>
      <c r="C52" s="117">
        <f t="shared" si="0"/>
        <v>7.8168472932510138E-3</v>
      </c>
    </row>
    <row r="53" spans="1:3" ht="10.95" customHeight="1" x14ac:dyDescent="0.3">
      <c r="A53" s="115" t="s">
        <v>247</v>
      </c>
      <c r="B53" s="116">
        <v>37739</v>
      </c>
      <c r="C53" s="117">
        <f t="shared" si="0"/>
        <v>1.1444039451114923E-2</v>
      </c>
    </row>
    <row r="54" spans="1:3" ht="10.95" customHeight="1" x14ac:dyDescent="0.3">
      <c r="A54" s="115" t="s">
        <v>248</v>
      </c>
      <c r="B54" s="116">
        <v>37312</v>
      </c>
      <c r="C54" s="117">
        <f t="shared" si="0"/>
        <v>6.2296054583209732E-3</v>
      </c>
    </row>
    <row r="55" spans="1:3" ht="10.95" customHeight="1" x14ac:dyDescent="0.3">
      <c r="A55" s="115" t="s">
        <v>249</v>
      </c>
      <c r="B55" s="116">
        <v>37081</v>
      </c>
      <c r="C55" s="117">
        <f t="shared" si="0"/>
        <v>1.2450511945392491E-2</v>
      </c>
    </row>
    <row r="56" spans="1:3" ht="10.95" customHeight="1" x14ac:dyDescent="0.3">
      <c r="A56" s="115" t="s">
        <v>250</v>
      </c>
      <c r="B56" s="116">
        <v>36625</v>
      </c>
      <c r="C56" s="117"/>
    </row>
    <row r="57" spans="1:3" ht="16.05" customHeight="1" x14ac:dyDescent="0.3">
      <c r="A57" s="264" t="s">
        <v>251</v>
      </c>
      <c r="B57" s="264"/>
      <c r="C57" s="118"/>
    </row>
  </sheetData>
  <mergeCells count="3">
    <mergeCell ref="B2:C2"/>
    <mergeCell ref="B3:C3"/>
    <mergeCell ref="A57:B57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DD81B-0EC8-47D1-87AB-131D842D2D35}">
  <dimension ref="A1:K22"/>
  <sheetViews>
    <sheetView zoomScale="80" zoomScaleNormal="80" workbookViewId="0">
      <selection activeCell="A2" sqref="A2"/>
    </sheetView>
  </sheetViews>
  <sheetFormatPr defaultColWidth="8.88671875" defaultRowHeight="12.75" customHeight="1" x14ac:dyDescent="0.3"/>
  <cols>
    <col min="1" max="1" width="20.77734375" style="57" customWidth="1"/>
    <col min="2" max="2" width="12.77734375" style="57" customWidth="1"/>
    <col min="3" max="3" width="14.5546875" style="57" customWidth="1"/>
    <col min="4" max="8" width="12.77734375" style="57" customWidth="1"/>
    <col min="9" max="9" width="13.77734375" style="57" customWidth="1"/>
    <col min="10" max="10" width="12.77734375" style="57" customWidth="1"/>
    <col min="11" max="11" width="13.77734375" style="57" customWidth="1"/>
    <col min="12" max="16384" width="8.88671875" style="57"/>
  </cols>
  <sheetData>
    <row r="1" spans="1:11" ht="12.75" customHeight="1" x14ac:dyDescent="0.3">
      <c r="A1" s="57" t="s">
        <v>364</v>
      </c>
    </row>
    <row r="2" spans="1:11" ht="12.75" customHeight="1" x14ac:dyDescent="0.3">
      <c r="A2" s="72"/>
      <c r="B2" s="72"/>
      <c r="C2" s="72"/>
      <c r="D2" s="72"/>
      <c r="E2" s="72"/>
      <c r="F2" s="72"/>
      <c r="G2" s="72"/>
      <c r="J2" s="72"/>
    </row>
    <row r="3" spans="1:11" ht="12.75" customHeight="1" x14ac:dyDescent="0.3">
      <c r="A3" s="94" t="s">
        <v>149</v>
      </c>
      <c r="B3" s="55" t="s">
        <v>252</v>
      </c>
      <c r="C3" s="55" t="s">
        <v>253</v>
      </c>
      <c r="D3" s="55" t="s">
        <v>254</v>
      </c>
      <c r="E3" s="55" t="s">
        <v>255</v>
      </c>
      <c r="F3" s="55" t="s">
        <v>256</v>
      </c>
      <c r="G3" s="55" t="s">
        <v>257</v>
      </c>
      <c r="H3" s="55" t="s">
        <v>258</v>
      </c>
      <c r="I3" s="55" t="s">
        <v>259</v>
      </c>
      <c r="J3" s="55" t="s">
        <v>260</v>
      </c>
      <c r="K3" s="55" t="s">
        <v>261</v>
      </c>
    </row>
    <row r="4" spans="1:11" ht="12.75" customHeight="1" x14ac:dyDescent="0.3">
      <c r="A4" s="54">
        <v>2011</v>
      </c>
      <c r="B4" s="48">
        <v>1529</v>
      </c>
      <c r="C4" s="48">
        <v>1607</v>
      </c>
      <c r="D4" s="48">
        <v>3196</v>
      </c>
      <c r="E4" s="48">
        <v>4475</v>
      </c>
      <c r="F4" s="48">
        <v>5731</v>
      </c>
      <c r="G4" s="48">
        <v>8277</v>
      </c>
      <c r="H4" s="48">
        <v>5289</v>
      </c>
      <c r="I4" s="48">
        <v>7185</v>
      </c>
      <c r="J4" s="48">
        <v>3022</v>
      </c>
      <c r="K4" s="48">
        <v>40388</v>
      </c>
    </row>
    <row r="5" spans="1:11" ht="12.75" customHeight="1" x14ac:dyDescent="0.3">
      <c r="A5" s="54">
        <v>2012</v>
      </c>
      <c r="B5" s="48">
        <v>1420</v>
      </c>
      <c r="C5" s="48">
        <v>1465</v>
      </c>
      <c r="D5" s="48">
        <v>2974</v>
      </c>
      <c r="E5" s="48">
        <v>4165</v>
      </c>
      <c r="F5" s="48">
        <v>5539</v>
      </c>
      <c r="G5" s="48">
        <v>7999</v>
      </c>
      <c r="H5" s="48">
        <v>4777</v>
      </c>
      <c r="I5" s="48">
        <v>6751</v>
      </c>
      <c r="J5" s="48">
        <v>2923</v>
      </c>
      <c r="K5" s="48">
        <v>38085</v>
      </c>
    </row>
    <row r="6" spans="1:11" ht="12.75" customHeight="1" x14ac:dyDescent="0.3">
      <c r="A6" s="54">
        <v>2013</v>
      </c>
      <c r="B6" s="48">
        <v>1338</v>
      </c>
      <c r="C6" s="48">
        <v>1406</v>
      </c>
      <c r="D6" s="48">
        <v>2873</v>
      </c>
      <c r="E6" s="48">
        <v>3990</v>
      </c>
      <c r="F6" s="48">
        <v>5384</v>
      </c>
      <c r="G6" s="48">
        <v>7632</v>
      </c>
      <c r="H6" s="48">
        <v>4601</v>
      </c>
      <c r="I6" s="48">
        <v>6431</v>
      </c>
      <c r="J6" s="48">
        <v>3013</v>
      </c>
      <c r="K6" s="48">
        <v>36736</v>
      </c>
    </row>
    <row r="7" spans="1:11" ht="12.75" customHeight="1" x14ac:dyDescent="0.3">
      <c r="A7" s="54">
        <v>2014</v>
      </c>
      <c r="B7" s="48">
        <v>1341</v>
      </c>
      <c r="C7" s="48">
        <v>1379</v>
      </c>
      <c r="D7" s="48">
        <v>2923</v>
      </c>
      <c r="E7" s="48">
        <v>3953</v>
      </c>
      <c r="F7" s="48">
        <v>5420</v>
      </c>
      <c r="G7" s="48">
        <v>7568</v>
      </c>
      <c r="H7" s="48">
        <v>4591</v>
      </c>
      <c r="I7" s="48">
        <v>6552</v>
      </c>
      <c r="J7" s="48">
        <v>3194</v>
      </c>
      <c r="K7" s="48">
        <v>36984</v>
      </c>
    </row>
    <row r="8" spans="1:11" ht="12.75" customHeight="1" x14ac:dyDescent="0.3">
      <c r="A8" s="54">
        <v>2015</v>
      </c>
      <c r="B8" s="48">
        <v>1347</v>
      </c>
      <c r="C8" s="48">
        <v>1409</v>
      </c>
      <c r="D8" s="48">
        <v>2925</v>
      </c>
      <c r="E8" s="48">
        <v>3991</v>
      </c>
      <c r="F8" s="48">
        <v>5347</v>
      </c>
      <c r="G8" s="48">
        <v>7377</v>
      </c>
      <c r="H8" s="48">
        <v>4634</v>
      </c>
      <c r="I8" s="48">
        <v>6435</v>
      </c>
      <c r="J8" s="48">
        <v>3184</v>
      </c>
      <c r="K8" s="48">
        <v>36709</v>
      </c>
    </row>
    <row r="9" spans="1:11" ht="12.75" customHeight="1" x14ac:dyDescent="0.3">
      <c r="A9" s="54">
        <v>2016</v>
      </c>
      <c r="B9" s="25">
        <v>1360</v>
      </c>
      <c r="C9" s="48">
        <v>1399</v>
      </c>
      <c r="D9" s="48">
        <v>2917</v>
      </c>
      <c r="E9" s="48">
        <v>3990</v>
      </c>
      <c r="F9" s="48">
        <v>4966</v>
      </c>
      <c r="G9" s="48">
        <v>7024</v>
      </c>
      <c r="H9" s="48">
        <v>4529</v>
      </c>
      <c r="I9" s="48">
        <v>6455</v>
      </c>
      <c r="J9" s="48">
        <v>3988</v>
      </c>
      <c r="K9" s="48">
        <v>36688</v>
      </c>
    </row>
    <row r="10" spans="1:11" ht="12.75" customHeight="1" x14ac:dyDescent="0.3">
      <c r="A10" s="54">
        <v>2017</v>
      </c>
      <c r="B10" s="25">
        <v>1350</v>
      </c>
      <c r="C10" s="48">
        <v>1426</v>
      </c>
      <c r="D10" s="48">
        <v>2966</v>
      </c>
      <c r="E10" s="48">
        <v>4027</v>
      </c>
      <c r="F10" s="48">
        <v>4770</v>
      </c>
      <c r="G10" s="48">
        <v>7297</v>
      </c>
      <c r="H10" s="48">
        <v>4639</v>
      </c>
      <c r="I10" s="48">
        <v>6583</v>
      </c>
      <c r="J10" s="48">
        <v>4011</v>
      </c>
      <c r="K10" s="48">
        <v>37124</v>
      </c>
    </row>
    <row r="11" spans="1:11" ht="12.75" customHeight="1" x14ac:dyDescent="0.3">
      <c r="A11" s="54">
        <v>2018</v>
      </c>
      <c r="B11" s="25">
        <v>1352</v>
      </c>
      <c r="C11" s="48">
        <v>1418</v>
      </c>
      <c r="D11" s="48">
        <v>2981</v>
      </c>
      <c r="E11" s="48">
        <v>4010</v>
      </c>
      <c r="F11" s="48">
        <v>4675</v>
      </c>
      <c r="G11" s="48">
        <v>7054</v>
      </c>
      <c r="H11" s="48">
        <v>4560</v>
      </c>
      <c r="I11" s="48">
        <v>6535</v>
      </c>
      <c r="J11" s="48">
        <v>4188</v>
      </c>
      <c r="K11" s="48">
        <v>36831</v>
      </c>
    </row>
    <row r="12" spans="1:11" ht="12.75" customHeight="1" x14ac:dyDescent="0.3">
      <c r="A12" s="54">
        <v>2019</v>
      </c>
      <c r="B12" s="25">
        <v>1325</v>
      </c>
      <c r="C12" s="25">
        <v>1364</v>
      </c>
      <c r="D12" s="25">
        <v>2865</v>
      </c>
      <c r="E12" s="25">
        <v>3924</v>
      </c>
      <c r="F12" s="25">
        <v>4555</v>
      </c>
      <c r="G12" s="25">
        <v>6504</v>
      </c>
      <c r="H12" s="25">
        <v>4504</v>
      </c>
      <c r="I12" s="25">
        <v>6432</v>
      </c>
      <c r="J12" s="25">
        <v>4226</v>
      </c>
      <c r="K12" s="25">
        <v>35751</v>
      </c>
    </row>
    <row r="13" spans="1:11" ht="12.75" customHeight="1" x14ac:dyDescent="0.3">
      <c r="A13" s="54">
        <v>2020</v>
      </c>
      <c r="B13" s="25">
        <v>1375</v>
      </c>
      <c r="C13" s="25">
        <v>1444</v>
      </c>
      <c r="D13" s="25">
        <v>2989</v>
      </c>
      <c r="E13" s="25">
        <v>4110</v>
      </c>
      <c r="F13" s="25">
        <v>4718</v>
      </c>
      <c r="G13" s="25">
        <v>6841</v>
      </c>
      <c r="H13" s="25">
        <v>4715</v>
      </c>
      <c r="I13" s="25">
        <v>6648</v>
      </c>
      <c r="J13" s="25">
        <v>4418</v>
      </c>
      <c r="K13" s="25">
        <v>37307</v>
      </c>
    </row>
    <row r="14" spans="1:11" ht="12.75" customHeight="1" x14ac:dyDescent="0.3">
      <c r="A14" s="54">
        <v>2021</v>
      </c>
      <c r="B14" s="25">
        <v>1433</v>
      </c>
      <c r="C14" s="25">
        <v>1501</v>
      </c>
      <c r="D14" s="25">
        <v>3108</v>
      </c>
      <c r="E14" s="25">
        <v>4250</v>
      </c>
      <c r="F14" s="25">
        <v>5014</v>
      </c>
      <c r="G14" s="25">
        <v>7600</v>
      </c>
      <c r="H14" s="25">
        <v>5027</v>
      </c>
      <c r="I14" s="25">
        <v>7007</v>
      </c>
      <c r="J14" s="25">
        <v>3838</v>
      </c>
      <c r="K14" s="25">
        <v>38823</v>
      </c>
    </row>
    <row r="15" spans="1:11" ht="12.75" customHeight="1" x14ac:dyDescent="0.3">
      <c r="A15" s="54" t="s">
        <v>365</v>
      </c>
      <c r="B15" s="25">
        <v>1429</v>
      </c>
      <c r="C15" s="25">
        <v>1496</v>
      </c>
      <c r="D15" s="25">
        <v>3116</v>
      </c>
      <c r="E15" s="25">
        <v>4268</v>
      </c>
      <c r="F15" s="25">
        <v>4861</v>
      </c>
      <c r="G15" s="25">
        <v>7679</v>
      </c>
      <c r="H15" s="25">
        <v>5001</v>
      </c>
      <c r="I15" s="25">
        <v>7020</v>
      </c>
      <c r="J15" s="25">
        <v>3611</v>
      </c>
      <c r="K15" s="25">
        <v>38527</v>
      </c>
    </row>
    <row r="16" spans="1:11" ht="12.75" customHeight="1" x14ac:dyDescent="0.3">
      <c r="A16" s="54"/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ht="12.75" customHeight="1" x14ac:dyDescent="0.3">
      <c r="A17" s="32" t="s">
        <v>368</v>
      </c>
      <c r="B17" s="30">
        <v>4.2</v>
      </c>
      <c r="C17" s="30">
        <v>3.9</v>
      </c>
      <c r="D17" s="30">
        <v>4</v>
      </c>
      <c r="E17" s="30">
        <v>3.4</v>
      </c>
      <c r="F17" s="30">
        <v>6.3</v>
      </c>
      <c r="G17" s="30">
        <v>11.1</v>
      </c>
      <c r="H17" s="30">
        <v>6.6</v>
      </c>
      <c r="I17" s="30">
        <v>5.4</v>
      </c>
      <c r="J17" s="30">
        <v>-13.1</v>
      </c>
      <c r="K17" s="30">
        <v>4.0999999999999996</v>
      </c>
    </row>
    <row r="18" spans="1:11" ht="12.75" customHeight="1" x14ac:dyDescent="0.3">
      <c r="A18" s="32" t="s">
        <v>369</v>
      </c>
      <c r="B18" s="30">
        <v>-6.3</v>
      </c>
      <c r="C18" s="30">
        <v>-6.6</v>
      </c>
      <c r="D18" s="30">
        <v>-2.8</v>
      </c>
      <c r="E18" s="30">
        <v>-5</v>
      </c>
      <c r="F18" s="30">
        <v>-12.5</v>
      </c>
      <c r="G18" s="30">
        <v>-8.1999999999999993</v>
      </c>
      <c r="H18" s="30">
        <v>-5</v>
      </c>
      <c r="I18" s="30">
        <v>-2.5</v>
      </c>
      <c r="J18" s="30">
        <v>27</v>
      </c>
      <c r="K18" s="30">
        <v>-3.9</v>
      </c>
    </row>
    <row r="19" spans="1:11" ht="12.75" customHeight="1" x14ac:dyDescent="0.3">
      <c r="A19" s="201" t="s">
        <v>262</v>
      </c>
      <c r="B19" s="222">
        <v>3.7</v>
      </c>
      <c r="C19" s="222">
        <v>3.9</v>
      </c>
      <c r="D19" s="222">
        <v>8</v>
      </c>
      <c r="E19" s="222">
        <v>10.9</v>
      </c>
      <c r="F19" s="222">
        <v>12.9</v>
      </c>
      <c r="G19" s="222">
        <v>19.600000000000001</v>
      </c>
      <c r="H19" s="222">
        <v>12.6</v>
      </c>
      <c r="I19" s="222">
        <v>18</v>
      </c>
      <c r="J19" s="222">
        <v>9.9</v>
      </c>
      <c r="K19" s="222">
        <v>100</v>
      </c>
    </row>
    <row r="20" spans="1:11" ht="12.75" customHeight="1" x14ac:dyDescent="0.3">
      <c r="A20" s="57" t="s">
        <v>366</v>
      </c>
      <c r="B20" s="47"/>
      <c r="C20" s="47"/>
      <c r="D20" s="47"/>
      <c r="E20" s="47"/>
      <c r="F20" s="47"/>
      <c r="G20" s="46"/>
      <c r="H20" s="47"/>
      <c r="I20" s="47"/>
      <c r="J20" s="47"/>
      <c r="K20" s="47"/>
    </row>
    <row r="21" spans="1:11" ht="12.75" customHeight="1" x14ac:dyDescent="0.3">
      <c r="A21" s="57" t="s">
        <v>367</v>
      </c>
      <c r="B21" s="90"/>
      <c r="E21" s="90"/>
      <c r="G21" s="46"/>
      <c r="H21" s="90"/>
    </row>
    <row r="22" spans="1:11" ht="12.75" customHeight="1" x14ac:dyDescent="0.3">
      <c r="A22" s="57" t="s">
        <v>263</v>
      </c>
      <c r="J22" s="112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533A3-F11E-4F27-B1CD-CB273A2C2221}">
  <dimension ref="A1:Q28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32.21875" style="57" customWidth="1"/>
    <col min="2" max="2" width="11.77734375" style="57" customWidth="1"/>
    <col min="3" max="3" width="11.44140625" style="57" customWidth="1"/>
    <col min="4" max="4" width="3" style="57" customWidth="1"/>
    <col min="5" max="5" width="8.88671875" style="57"/>
    <col min="6" max="6" width="11.77734375" style="57" customWidth="1"/>
    <col min="7" max="7" width="3" style="57" customWidth="1"/>
    <col min="8" max="8" width="8.88671875" style="57"/>
    <col min="9" max="9" width="10.77734375" style="57" customWidth="1"/>
    <col min="10" max="10" width="3" style="57" customWidth="1"/>
    <col min="11" max="11" width="8.88671875" style="57"/>
    <col min="12" max="12" width="11.5546875" style="57" customWidth="1"/>
    <col min="13" max="13" width="3" style="57" customWidth="1"/>
    <col min="14" max="14" width="8.88671875" style="57"/>
    <col min="15" max="15" width="11.77734375" style="57" customWidth="1"/>
    <col min="16" max="16" width="2.21875" style="57" customWidth="1"/>
    <col min="17" max="16384" width="8.88671875" style="57"/>
  </cols>
  <sheetData>
    <row r="1" spans="1:17" ht="15" x14ac:dyDescent="0.3">
      <c r="A1" s="57" t="s">
        <v>370</v>
      </c>
    </row>
    <row r="3" spans="1:17" ht="23.1" customHeight="1" x14ac:dyDescent="0.3">
      <c r="A3" s="265"/>
      <c r="B3" s="246" t="s">
        <v>264</v>
      </c>
      <c r="C3" s="246"/>
      <c r="D3" s="103"/>
      <c r="E3" s="246" t="s">
        <v>265</v>
      </c>
      <c r="F3" s="246"/>
      <c r="G3" s="103"/>
      <c r="H3" s="246" t="s">
        <v>266</v>
      </c>
      <c r="I3" s="246"/>
      <c r="J3" s="103"/>
      <c r="K3" s="246" t="s">
        <v>267</v>
      </c>
      <c r="L3" s="246"/>
      <c r="M3" s="103"/>
      <c r="N3" s="246" t="s">
        <v>268</v>
      </c>
      <c r="O3" s="246"/>
    </row>
    <row r="4" spans="1:17" ht="42.75" customHeight="1" x14ac:dyDescent="0.3">
      <c r="A4" s="266"/>
      <c r="B4" s="55" t="s">
        <v>192</v>
      </c>
      <c r="C4" s="55" t="s">
        <v>193</v>
      </c>
      <c r="D4" s="105"/>
      <c r="E4" s="55" t="s">
        <v>192</v>
      </c>
      <c r="F4" s="55" t="s">
        <v>193</v>
      </c>
      <c r="G4" s="105"/>
      <c r="H4" s="55" t="s">
        <v>192</v>
      </c>
      <c r="I4" s="55" t="s">
        <v>193</v>
      </c>
      <c r="J4" s="105"/>
      <c r="K4" s="55" t="s">
        <v>192</v>
      </c>
      <c r="L4" s="55" t="s">
        <v>193</v>
      </c>
      <c r="M4" s="105"/>
      <c r="N4" s="55" t="s">
        <v>192</v>
      </c>
      <c r="O4" s="55" t="s">
        <v>193</v>
      </c>
    </row>
    <row r="5" spans="1:17" ht="13.05" x14ac:dyDescent="0.3">
      <c r="A5" s="54">
        <v>2015</v>
      </c>
      <c r="B5" s="25">
        <v>12414.634</v>
      </c>
      <c r="C5" s="26">
        <v>0.2</v>
      </c>
      <c r="D5" s="26"/>
      <c r="E5" s="25">
        <v>14889.049000000001</v>
      </c>
      <c r="F5" s="26">
        <v>-0.8</v>
      </c>
      <c r="G5" s="26"/>
      <c r="H5" s="25">
        <v>8578</v>
      </c>
      <c r="I5" s="26">
        <v>-0.5</v>
      </c>
      <c r="J5" s="26"/>
      <c r="K5" s="25">
        <v>5258.5349999999999</v>
      </c>
      <c r="L5" s="26">
        <v>2</v>
      </c>
      <c r="M5" s="26"/>
      <c r="N5" s="25">
        <v>3207.32</v>
      </c>
      <c r="O5" s="26">
        <v>-1.2</v>
      </c>
      <c r="Q5" s="107"/>
    </row>
    <row r="6" spans="1:17" ht="16.05" customHeight="1" x14ac:dyDescent="0.3">
      <c r="A6" s="54">
        <v>2016</v>
      </c>
      <c r="B6" s="25">
        <v>12202.578</v>
      </c>
      <c r="C6" s="26">
        <v>-1.7</v>
      </c>
      <c r="D6" s="26"/>
      <c r="E6" s="25">
        <v>14955.838</v>
      </c>
      <c r="F6" s="26">
        <v>0.4</v>
      </c>
      <c r="G6" s="26"/>
      <c r="H6" s="25">
        <v>8229.9920000000002</v>
      </c>
      <c r="I6" s="26">
        <v>-4.0999999999999996</v>
      </c>
      <c r="J6" s="26"/>
      <c r="K6" s="25">
        <v>5028.598</v>
      </c>
      <c r="L6" s="26">
        <v>-4.4000000000000004</v>
      </c>
      <c r="M6" s="26"/>
      <c r="N6" s="25">
        <v>3027.0610000000001</v>
      </c>
      <c r="O6" s="26">
        <v>-5.6</v>
      </c>
      <c r="Q6" s="107"/>
    </row>
    <row r="7" spans="1:17" ht="16.5" customHeight="1" x14ac:dyDescent="0.3">
      <c r="A7" s="54">
        <v>2017</v>
      </c>
      <c r="B7" s="25">
        <v>11962.821</v>
      </c>
      <c r="C7" s="26">
        <v>-2</v>
      </c>
      <c r="E7" s="25">
        <v>14936</v>
      </c>
      <c r="F7" s="26">
        <v>-0.1</v>
      </c>
      <c r="H7" s="25">
        <v>8178</v>
      </c>
      <c r="I7" s="26">
        <v>-0.6</v>
      </c>
      <c r="K7" s="25">
        <v>4989</v>
      </c>
      <c r="L7" s="26">
        <v>-0.8</v>
      </c>
      <c r="N7" s="25">
        <v>2853</v>
      </c>
      <c r="O7" s="26">
        <v>-5.8</v>
      </c>
      <c r="Q7" s="107"/>
    </row>
    <row r="8" spans="1:17" ht="16.5" customHeight="1" x14ac:dyDescent="0.3">
      <c r="A8" s="54">
        <v>2018</v>
      </c>
      <c r="B8" s="25">
        <v>11555.212</v>
      </c>
      <c r="C8" s="26">
        <v>-3.4</v>
      </c>
      <c r="E8" s="25">
        <v>14801</v>
      </c>
      <c r="F8" s="26">
        <v>-0.9</v>
      </c>
      <c r="H8" s="25">
        <v>7553</v>
      </c>
      <c r="I8" s="26">
        <v>-7.6</v>
      </c>
      <c r="K8" s="25">
        <v>4714</v>
      </c>
      <c r="L8" s="26">
        <v>-5.5</v>
      </c>
      <c r="N8" s="25">
        <v>2602</v>
      </c>
      <c r="O8" s="26">
        <v>-8.8000000000000007</v>
      </c>
      <c r="Q8" s="107"/>
    </row>
    <row r="9" spans="1:17" ht="16.5" customHeight="1" x14ac:dyDescent="0.3">
      <c r="A9" s="54">
        <v>2019</v>
      </c>
      <c r="B9" s="25">
        <v>11129.846</v>
      </c>
      <c r="C9" s="26">
        <v>-3.7</v>
      </c>
      <c r="E9" s="25">
        <f>14529420/1000</f>
        <v>14529.42</v>
      </c>
      <c r="F9" s="26">
        <v>-1.8</v>
      </c>
      <c r="H9" s="25">
        <f>7117363/1000</f>
        <v>7117.3630000000003</v>
      </c>
      <c r="I9" s="26">
        <v>-5.8</v>
      </c>
      <c r="K9" s="25">
        <f>4728123/1000</f>
        <v>4728.1229999999996</v>
      </c>
      <c r="L9" s="26">
        <v>0.3</v>
      </c>
      <c r="N9" s="25">
        <f>2439094/1000</f>
        <v>2439.0940000000001</v>
      </c>
      <c r="O9" s="26">
        <v>-6.3</v>
      </c>
      <c r="Q9" s="107"/>
    </row>
    <row r="10" spans="1:17" ht="16.5" customHeight="1" x14ac:dyDescent="0.3">
      <c r="A10" s="54">
        <v>2020</v>
      </c>
      <c r="B10" s="25">
        <v>11083.477000000001</v>
      </c>
      <c r="C10" s="26">
        <v>-0.4</v>
      </c>
      <c r="E10" s="25">
        <v>14564.811</v>
      </c>
      <c r="F10" s="26">
        <v>0.2</v>
      </c>
      <c r="H10" s="25">
        <v>6887.0460000000003</v>
      </c>
      <c r="I10" s="26">
        <v>-3.2</v>
      </c>
      <c r="K10" s="25">
        <v>4797.6170000000002</v>
      </c>
      <c r="L10" s="26">
        <v>1.5</v>
      </c>
      <c r="N10" s="25">
        <v>2385.29</v>
      </c>
      <c r="O10" s="26">
        <v>-2.2000000000000002</v>
      </c>
      <c r="Q10" s="107"/>
    </row>
    <row r="11" spans="1:17" ht="16.5" customHeight="1" x14ac:dyDescent="0.3">
      <c r="A11" s="54">
        <v>2021</v>
      </c>
      <c r="B11" s="25">
        <v>11336.826999999999</v>
      </c>
      <c r="C11" s="26">
        <v>2.2999999999999998</v>
      </c>
      <c r="E11" s="25">
        <v>14786.214</v>
      </c>
      <c r="F11" s="26">
        <v>1.5</v>
      </c>
      <c r="H11" s="25">
        <v>7053.835</v>
      </c>
      <c r="I11" s="26">
        <v>2.4</v>
      </c>
      <c r="K11" s="25">
        <v>5043.3440000000001</v>
      </c>
      <c r="L11" s="26">
        <v>5.0999999999999996</v>
      </c>
      <c r="N11" s="25">
        <v>2513.5459999999998</v>
      </c>
      <c r="O11" s="26">
        <v>5.4</v>
      </c>
      <c r="Q11" s="107"/>
    </row>
    <row r="12" spans="1:17" ht="16.5" customHeight="1" x14ac:dyDescent="0.3">
      <c r="A12" s="54" t="s">
        <v>371</v>
      </c>
      <c r="B12" s="25">
        <v>11474.2</v>
      </c>
      <c r="C12" s="26">
        <v>1.2</v>
      </c>
      <c r="E12" s="25">
        <v>14761.691000000001</v>
      </c>
      <c r="F12" s="26">
        <v>-0.2</v>
      </c>
      <c r="H12" s="25">
        <v>7166.5010000000002</v>
      </c>
      <c r="I12" s="26">
        <v>1.6</v>
      </c>
      <c r="K12" s="25">
        <v>5124.2939999999999</v>
      </c>
      <c r="L12" s="26">
        <v>1.6</v>
      </c>
      <c r="N12" s="25">
        <v>2566.5990000000002</v>
      </c>
      <c r="O12" s="26">
        <v>2.1</v>
      </c>
      <c r="Q12" s="107"/>
    </row>
    <row r="13" spans="1:17" ht="25.95" customHeight="1" x14ac:dyDescent="0.3">
      <c r="A13" s="53" t="s">
        <v>375</v>
      </c>
      <c r="B13" s="49" t="s">
        <v>10</v>
      </c>
      <c r="C13" s="27">
        <v>-8.6999999999999993</v>
      </c>
      <c r="D13" s="27"/>
      <c r="E13" s="49" t="s">
        <v>10</v>
      </c>
      <c r="F13" s="27">
        <v>-0.7</v>
      </c>
      <c r="G13" s="27"/>
      <c r="H13" s="49" t="s">
        <v>10</v>
      </c>
      <c r="I13" s="27">
        <v>-17.8</v>
      </c>
      <c r="J13" s="27"/>
      <c r="K13" s="49" t="s">
        <v>10</v>
      </c>
      <c r="L13" s="27">
        <v>-4.0999999999999996</v>
      </c>
      <c r="M13" s="27"/>
      <c r="N13" s="49" t="s">
        <v>10</v>
      </c>
      <c r="O13" s="27">
        <v>-21.6</v>
      </c>
    </row>
    <row r="14" spans="1:17" ht="25.5" customHeight="1" x14ac:dyDescent="0.3">
      <c r="A14" s="108" t="s">
        <v>376</v>
      </c>
      <c r="B14" s="28">
        <v>27.8</v>
      </c>
      <c r="C14" s="50" t="s">
        <v>10</v>
      </c>
      <c r="D14" s="28"/>
      <c r="E14" s="28">
        <v>36.299999999999997</v>
      </c>
      <c r="F14" s="50" t="s">
        <v>10</v>
      </c>
      <c r="G14" s="28"/>
      <c r="H14" s="28">
        <v>17.3</v>
      </c>
      <c r="I14" s="50" t="s">
        <v>10</v>
      </c>
      <c r="J14" s="28"/>
      <c r="K14" s="28">
        <v>12.4</v>
      </c>
      <c r="L14" s="50" t="s">
        <v>10</v>
      </c>
      <c r="M14" s="28"/>
      <c r="N14" s="28">
        <v>6.2</v>
      </c>
      <c r="O14" s="50" t="s">
        <v>10</v>
      </c>
    </row>
    <row r="15" spans="1:17" x14ac:dyDescent="0.3">
      <c r="A15" s="57" t="s">
        <v>372</v>
      </c>
      <c r="B15" s="25"/>
      <c r="C15" s="47"/>
      <c r="D15" s="26"/>
      <c r="E15" s="25"/>
      <c r="F15" s="47"/>
      <c r="G15" s="26"/>
      <c r="H15" s="25"/>
      <c r="I15" s="47"/>
      <c r="J15" s="26"/>
      <c r="L15" s="47"/>
      <c r="O15" s="47"/>
    </row>
    <row r="16" spans="1:17" x14ac:dyDescent="0.3">
      <c r="A16" s="57" t="s">
        <v>373</v>
      </c>
      <c r="B16" s="109"/>
      <c r="C16" s="46"/>
      <c r="E16" s="110"/>
      <c r="F16" s="46"/>
      <c r="G16" s="46"/>
      <c r="I16" s="46"/>
      <c r="J16" s="46"/>
      <c r="L16" s="46"/>
      <c r="M16" s="46"/>
      <c r="O16" s="46"/>
    </row>
    <row r="17" spans="1:15" x14ac:dyDescent="0.3">
      <c r="A17" s="57" t="s">
        <v>374</v>
      </c>
      <c r="B17" s="90"/>
      <c r="C17" s="46"/>
      <c r="E17" s="90"/>
      <c r="F17" s="46"/>
      <c r="H17" s="90"/>
      <c r="I17" s="46"/>
      <c r="L17" s="46"/>
      <c r="O17" s="46"/>
    </row>
    <row r="18" spans="1:15" x14ac:dyDescent="0.3">
      <c r="A18" s="78" t="s">
        <v>269</v>
      </c>
      <c r="B18" s="25"/>
      <c r="C18" s="46"/>
      <c r="D18" s="25"/>
      <c r="F18" s="46"/>
      <c r="H18" s="25"/>
      <c r="I18" s="46"/>
      <c r="K18" s="25"/>
      <c r="L18" s="46"/>
      <c r="O18" s="46"/>
    </row>
    <row r="19" spans="1:15" ht="13.05" x14ac:dyDescent="0.3">
      <c r="B19" s="90"/>
      <c r="C19" s="46"/>
      <c r="E19" s="90"/>
      <c r="F19" s="46"/>
      <c r="G19" s="46"/>
      <c r="I19" s="46"/>
      <c r="J19" s="46"/>
      <c r="L19" s="46"/>
      <c r="M19" s="46"/>
      <c r="O19" s="46"/>
    </row>
    <row r="20" spans="1:15" ht="13.05" x14ac:dyDescent="0.3">
      <c r="B20" s="90"/>
      <c r="C20" s="46"/>
      <c r="E20" s="90"/>
      <c r="F20" s="46"/>
      <c r="G20" s="46"/>
      <c r="I20" s="46"/>
      <c r="J20" s="46"/>
      <c r="L20" s="46"/>
      <c r="M20" s="46"/>
      <c r="O20" s="46"/>
    </row>
    <row r="21" spans="1:15" ht="13.05" x14ac:dyDescent="0.3">
      <c r="B21" s="46"/>
      <c r="C21" s="46"/>
      <c r="E21" s="46"/>
      <c r="F21" s="46"/>
      <c r="G21" s="46"/>
      <c r="I21" s="46"/>
      <c r="J21" s="46"/>
      <c r="L21" s="46"/>
      <c r="M21" s="46"/>
      <c r="O21" s="46"/>
    </row>
    <row r="22" spans="1:15" ht="13.05" x14ac:dyDescent="0.3">
      <c r="C22" s="46"/>
      <c r="F22" s="46"/>
      <c r="G22" s="46"/>
      <c r="I22" s="46"/>
      <c r="J22" s="46"/>
      <c r="L22" s="46"/>
      <c r="M22" s="46"/>
      <c r="O22" s="46"/>
    </row>
    <row r="23" spans="1:15" ht="13.05" x14ac:dyDescent="0.3">
      <c r="C23" s="111"/>
      <c r="F23" s="111"/>
      <c r="G23" s="46"/>
      <c r="I23" s="111"/>
      <c r="J23" s="46"/>
      <c r="L23" s="111"/>
      <c r="M23" s="46"/>
      <c r="O23" s="111"/>
    </row>
    <row r="24" spans="1:15" ht="13.05" x14ac:dyDescent="0.3">
      <c r="C24" s="46"/>
      <c r="F24" s="46"/>
      <c r="I24" s="46"/>
      <c r="L24" s="46"/>
      <c r="O24" s="46"/>
    </row>
    <row r="25" spans="1:15" x14ac:dyDescent="0.3">
      <c r="C25" s="46"/>
      <c r="F25" s="46"/>
      <c r="I25" s="46"/>
      <c r="L25" s="46"/>
      <c r="O25" s="46"/>
    </row>
    <row r="26" spans="1:15" x14ac:dyDescent="0.3">
      <c r="C26" s="46"/>
    </row>
    <row r="27" spans="1:15" x14ac:dyDescent="0.3">
      <c r="C27" s="46"/>
      <c r="F27" s="46"/>
      <c r="I27" s="46"/>
      <c r="L27" s="46"/>
      <c r="O27" s="46"/>
    </row>
    <row r="28" spans="1:15" x14ac:dyDescent="0.3">
      <c r="C28" s="46"/>
    </row>
  </sheetData>
  <mergeCells count="6">
    <mergeCell ref="N3:O3"/>
    <mergeCell ref="A3:A4"/>
    <mergeCell ref="B3:C3"/>
    <mergeCell ref="E3:F3"/>
    <mergeCell ref="H3:I3"/>
    <mergeCell ref="K3:L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D8378-1AC7-4F93-BBFD-F816915D05D0}">
  <dimension ref="A1:J22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33.77734375" style="57" customWidth="1"/>
    <col min="2" max="2" width="9.44140625" style="57" customWidth="1"/>
    <col min="3" max="5" width="11" style="57" customWidth="1"/>
    <col min="6" max="8" width="9.44140625" style="57" customWidth="1"/>
    <col min="9" max="16384" width="8.88671875" style="57"/>
  </cols>
  <sheetData>
    <row r="1" spans="1:10" ht="15" x14ac:dyDescent="0.3">
      <c r="A1" s="57" t="s">
        <v>384</v>
      </c>
    </row>
    <row r="2" spans="1:10" ht="13.05" x14ac:dyDescent="0.3">
      <c r="A2" s="72"/>
      <c r="B2" s="72"/>
      <c r="C2" s="72"/>
      <c r="D2" s="72"/>
      <c r="E2" s="72"/>
      <c r="F2" s="72"/>
      <c r="G2" s="72"/>
      <c r="H2" s="72"/>
    </row>
    <row r="3" spans="1:10" ht="31.5" customHeight="1" x14ac:dyDescent="0.3">
      <c r="A3" s="106"/>
      <c r="B3" s="55">
        <v>2018</v>
      </c>
      <c r="C3" s="55">
        <v>2019</v>
      </c>
      <c r="D3" s="55">
        <v>2020</v>
      </c>
      <c r="E3" s="55">
        <v>2021</v>
      </c>
      <c r="F3" s="55" t="s">
        <v>382</v>
      </c>
      <c r="G3" s="55" t="s">
        <v>290</v>
      </c>
      <c r="H3" s="55" t="s">
        <v>383</v>
      </c>
    </row>
    <row r="4" spans="1:10" ht="21" customHeight="1" x14ac:dyDescent="0.3">
      <c r="A4" s="57" t="s">
        <v>270</v>
      </c>
      <c r="B4" s="33">
        <v>11446.511</v>
      </c>
      <c r="C4" s="33">
        <f>10890305/1000</f>
        <v>10890.305</v>
      </c>
      <c r="D4" s="33">
        <v>10316.977000000001</v>
      </c>
      <c r="E4" s="33">
        <v>9966.49</v>
      </c>
      <c r="F4" s="44">
        <v>-5.3</v>
      </c>
      <c r="G4" s="44">
        <v>-3.4</v>
      </c>
      <c r="H4" s="44">
        <v>100</v>
      </c>
    </row>
    <row r="5" spans="1:10" x14ac:dyDescent="0.3">
      <c r="A5" s="57" t="s">
        <v>377</v>
      </c>
      <c r="B5" s="33">
        <v>328</v>
      </c>
      <c r="C5" s="33">
        <f>308544/1000</f>
        <v>308.54399999999998</v>
      </c>
      <c r="D5" s="33">
        <v>290.8</v>
      </c>
      <c r="E5" s="33">
        <v>269.01100000000002</v>
      </c>
      <c r="F5" s="44">
        <v>-5.8</v>
      </c>
      <c r="G5" s="44">
        <v>-7.5</v>
      </c>
      <c r="H5" s="44">
        <v>2.7</v>
      </c>
      <c r="J5" s="46"/>
    </row>
    <row r="6" spans="1:10" x14ac:dyDescent="0.3">
      <c r="A6" s="57" t="s">
        <v>378</v>
      </c>
      <c r="B6" s="33">
        <v>11118</v>
      </c>
      <c r="C6" s="33">
        <f>10581760/1000</f>
        <v>10581.76</v>
      </c>
      <c r="D6" s="33">
        <v>10026.177</v>
      </c>
      <c r="E6" s="33">
        <v>9697.4779999999992</v>
      </c>
      <c r="F6" s="44">
        <v>-5.3</v>
      </c>
      <c r="G6" s="44">
        <v>-3.3</v>
      </c>
      <c r="H6" s="44">
        <v>97.3</v>
      </c>
    </row>
    <row r="7" spans="1:10" ht="9" customHeight="1" x14ac:dyDescent="0.3">
      <c r="B7" s="33"/>
      <c r="C7" s="33"/>
      <c r="D7" s="33"/>
      <c r="E7" s="33"/>
      <c r="F7" s="44"/>
      <c r="G7" s="44"/>
      <c r="H7" s="44"/>
    </row>
    <row r="8" spans="1:10" x14ac:dyDescent="0.3">
      <c r="A8" s="57" t="s">
        <v>271</v>
      </c>
      <c r="B8" s="33"/>
      <c r="C8" s="33"/>
      <c r="D8" s="33"/>
      <c r="E8" s="33"/>
      <c r="F8" s="44"/>
      <c r="G8" s="44"/>
      <c r="H8" s="44"/>
    </row>
    <row r="9" spans="1:10" x14ac:dyDescent="0.3">
      <c r="A9" s="57" t="s">
        <v>379</v>
      </c>
      <c r="B9" s="33">
        <v>2771</v>
      </c>
      <c r="C9" s="33">
        <f>2849476/1000</f>
        <v>2849.4760000000001</v>
      </c>
      <c r="D9" s="33">
        <v>2767.1759999999999</v>
      </c>
      <c r="E9" s="33">
        <v>2794.5450000000001</v>
      </c>
      <c r="F9" s="44">
        <v>-2.9</v>
      </c>
      <c r="G9" s="44">
        <v>1</v>
      </c>
      <c r="H9" s="44">
        <v>28</v>
      </c>
    </row>
    <row r="10" spans="1:10" ht="16.05" customHeight="1" x14ac:dyDescent="0.3">
      <c r="A10" s="57" t="s">
        <v>380</v>
      </c>
      <c r="B10" s="33">
        <v>4384</v>
      </c>
      <c r="C10" s="33">
        <f>4144783/1000</f>
        <v>4144.7830000000004</v>
      </c>
      <c r="D10" s="33">
        <v>4083.8690000000001</v>
      </c>
      <c r="E10" s="33">
        <v>4188.8190000000004</v>
      </c>
      <c r="F10" s="44">
        <v>-1.5</v>
      </c>
      <c r="G10" s="44">
        <v>2.6</v>
      </c>
      <c r="H10" s="44">
        <v>42</v>
      </c>
    </row>
    <row r="11" spans="1:10" x14ac:dyDescent="0.3">
      <c r="A11" s="57" t="s">
        <v>381</v>
      </c>
      <c r="B11" s="33">
        <v>4292</v>
      </c>
      <c r="C11" s="33">
        <f>3896046/1000</f>
        <v>3896.0459999999998</v>
      </c>
      <c r="D11" s="33">
        <v>3465.931</v>
      </c>
      <c r="E11" s="33">
        <v>2837.799</v>
      </c>
      <c r="F11" s="44">
        <v>-11</v>
      </c>
      <c r="G11" s="44">
        <v>-18.100000000000001</v>
      </c>
      <c r="H11" s="44">
        <v>28.5</v>
      </c>
    </row>
    <row r="12" spans="1:10" ht="9" customHeight="1" x14ac:dyDescent="0.3">
      <c r="B12" s="33"/>
      <c r="C12" s="33"/>
      <c r="D12" s="33"/>
      <c r="E12" s="33"/>
      <c r="F12" s="44"/>
      <c r="G12" s="44"/>
      <c r="H12" s="44"/>
    </row>
    <row r="13" spans="1:10" ht="21" customHeight="1" x14ac:dyDescent="0.3">
      <c r="A13" s="57" t="s">
        <v>173</v>
      </c>
      <c r="B13" s="33"/>
      <c r="C13" s="33"/>
      <c r="D13" s="33"/>
      <c r="E13" s="33"/>
      <c r="F13" s="44"/>
      <c r="G13" s="44"/>
      <c r="H13" s="44"/>
    </row>
    <row r="14" spans="1:10" x14ac:dyDescent="0.3">
      <c r="A14" s="57" t="s">
        <v>8</v>
      </c>
      <c r="B14" s="33">
        <v>3169</v>
      </c>
      <c r="C14" s="33">
        <f>3042933/1000</f>
        <v>3042.933</v>
      </c>
      <c r="D14" s="33">
        <v>2970.54</v>
      </c>
      <c r="E14" s="33">
        <v>2813.9969999999998</v>
      </c>
      <c r="F14" s="44">
        <v>-2.4</v>
      </c>
      <c r="G14" s="44">
        <v>-5.3</v>
      </c>
      <c r="H14" s="44">
        <v>28.2</v>
      </c>
    </row>
    <row r="15" spans="1:10" x14ac:dyDescent="0.3">
      <c r="A15" s="57" t="s">
        <v>9</v>
      </c>
      <c r="B15" s="33">
        <v>3777</v>
      </c>
      <c r="C15" s="33">
        <f>3541662/1000</f>
        <v>3541.6619999999998</v>
      </c>
      <c r="D15" s="33">
        <v>3369.4229999999998</v>
      </c>
      <c r="E15" s="33">
        <v>3287.56</v>
      </c>
      <c r="F15" s="44">
        <v>-4.9000000000000004</v>
      </c>
      <c r="G15" s="44">
        <v>-2.4</v>
      </c>
      <c r="H15" s="44">
        <v>33</v>
      </c>
      <c r="I15" s="58"/>
    </row>
    <row r="16" spans="1:10" x14ac:dyDescent="0.3">
      <c r="A16" s="57" t="s">
        <v>11</v>
      </c>
      <c r="B16" s="33">
        <v>2213</v>
      </c>
      <c r="C16" s="33">
        <f>2049025/1000</f>
        <v>2049.0250000000001</v>
      </c>
      <c r="D16" s="33">
        <v>1786.471</v>
      </c>
      <c r="E16" s="33">
        <v>1683.3109999999999</v>
      </c>
      <c r="F16" s="44">
        <v>-12.8</v>
      </c>
      <c r="G16" s="44">
        <v>-5.8</v>
      </c>
      <c r="H16" s="44">
        <v>16.899999999999999</v>
      </c>
    </row>
    <row r="17" spans="1:8" x14ac:dyDescent="0.3">
      <c r="A17" s="57" t="s">
        <v>12</v>
      </c>
      <c r="B17" s="33">
        <v>1569</v>
      </c>
      <c r="C17" s="33">
        <f>1593614/1000</f>
        <v>1593.614</v>
      </c>
      <c r="D17" s="33">
        <v>1543.8209999999999</v>
      </c>
      <c r="E17" s="33">
        <v>1524.8440000000001</v>
      </c>
      <c r="F17" s="44">
        <v>-3.1</v>
      </c>
      <c r="G17" s="44">
        <v>-1.2</v>
      </c>
      <c r="H17" s="44">
        <v>15.3</v>
      </c>
    </row>
    <row r="18" spans="1:8" x14ac:dyDescent="0.3">
      <c r="A18" s="57" t="s">
        <v>13</v>
      </c>
      <c r="B18" s="33">
        <v>719</v>
      </c>
      <c r="C18" s="33">
        <v>663.07100000000173</v>
      </c>
      <c r="D18" s="33">
        <v>646.72199999999998</v>
      </c>
      <c r="E18" s="33">
        <v>656.77800000000002</v>
      </c>
      <c r="F18" s="44">
        <v>-2.5</v>
      </c>
      <c r="G18" s="44">
        <v>1.6</v>
      </c>
      <c r="H18" s="44">
        <v>6.6</v>
      </c>
    </row>
    <row r="19" spans="1:8" ht="9.6" customHeight="1" x14ac:dyDescent="0.3">
      <c r="A19" s="72"/>
      <c r="B19" s="45"/>
      <c r="C19" s="45"/>
      <c r="D19" s="45"/>
      <c r="E19" s="45"/>
      <c r="F19" s="45"/>
      <c r="G19" s="45"/>
      <c r="H19" s="45"/>
    </row>
    <row r="20" spans="1:8" x14ac:dyDescent="0.3">
      <c r="A20" s="57" t="s">
        <v>372</v>
      </c>
      <c r="B20" s="26"/>
      <c r="C20" s="26"/>
      <c r="D20" s="26"/>
      <c r="E20" s="26"/>
      <c r="F20" s="26"/>
      <c r="G20" s="26"/>
      <c r="H20" s="25"/>
    </row>
    <row r="21" spans="1:8" x14ac:dyDescent="0.3">
      <c r="A21" s="57" t="s">
        <v>373</v>
      </c>
      <c r="B21" s="46"/>
      <c r="C21" s="46"/>
      <c r="D21" s="46"/>
      <c r="E21" s="46"/>
    </row>
    <row r="22" spans="1:8" x14ac:dyDescent="0.3">
      <c r="A22" s="57" t="s">
        <v>263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C3426-57A0-4645-875A-F7EC2692D502}">
  <dimension ref="A1:G43"/>
  <sheetViews>
    <sheetView topLeftCell="A18" zoomScale="80" zoomScaleNormal="80" workbookViewId="0">
      <selection activeCell="A19" sqref="A19"/>
    </sheetView>
  </sheetViews>
  <sheetFormatPr defaultColWidth="8.88671875" defaultRowHeight="13.8" x14ac:dyDescent="0.3"/>
  <cols>
    <col min="1" max="1" width="12.77734375" style="57" customWidth="1"/>
    <col min="2" max="16384" width="8.88671875" style="57"/>
  </cols>
  <sheetData>
    <row r="1" spans="1:7" x14ac:dyDescent="0.3">
      <c r="A1" s="57" t="s">
        <v>272</v>
      </c>
    </row>
    <row r="2" spans="1:7" x14ac:dyDescent="0.3">
      <c r="A2" s="57" t="s">
        <v>273</v>
      </c>
    </row>
    <row r="3" spans="1:7" x14ac:dyDescent="0.3">
      <c r="B3" s="57" t="s">
        <v>274</v>
      </c>
      <c r="C3" s="57" t="s">
        <v>275</v>
      </c>
      <c r="D3" s="57" t="s">
        <v>276</v>
      </c>
      <c r="E3" s="57" t="s">
        <v>277</v>
      </c>
      <c r="F3" s="57" t="s">
        <v>278</v>
      </c>
      <c r="G3" s="57" t="s">
        <v>28</v>
      </c>
    </row>
    <row r="4" spans="1:7" x14ac:dyDescent="0.3">
      <c r="A4" s="100">
        <v>2011</v>
      </c>
      <c r="B4" s="101">
        <v>3.1469999999999998</v>
      </c>
      <c r="C4" s="101">
        <v>2.706</v>
      </c>
      <c r="D4" s="101">
        <v>4.7679999999999998</v>
      </c>
      <c r="E4" s="101">
        <v>5.048</v>
      </c>
      <c r="F4" s="101">
        <v>7.19</v>
      </c>
      <c r="G4" s="101">
        <v>3.7509999999999999</v>
      </c>
    </row>
    <row r="5" spans="1:7" x14ac:dyDescent="0.3">
      <c r="A5" s="100">
        <v>2012</v>
      </c>
      <c r="B5" s="101">
        <v>3.34</v>
      </c>
      <c r="C5" s="101">
        <v>2.6549999999999998</v>
      </c>
      <c r="D5" s="101">
        <v>5.7480000000000002</v>
      </c>
      <c r="E5" s="101">
        <v>6.6440000000000001</v>
      </c>
      <c r="F5" s="101">
        <v>8.0670000000000002</v>
      </c>
      <c r="G5" s="101">
        <v>4.1820000000000004</v>
      </c>
    </row>
    <row r="6" spans="1:7" x14ac:dyDescent="0.3">
      <c r="A6" s="100">
        <v>2013</v>
      </c>
      <c r="B6" s="101">
        <v>3.8359999999999999</v>
      </c>
      <c r="C6" s="101">
        <v>2.7749999999999999</v>
      </c>
      <c r="D6" s="101">
        <v>6.3760000000000003</v>
      </c>
      <c r="E6" s="101">
        <v>10.345000000000001</v>
      </c>
      <c r="F6" s="101">
        <v>5.2329999999999997</v>
      </c>
      <c r="G6" s="101">
        <v>4.5940000000000003</v>
      </c>
    </row>
    <row r="7" spans="1:7" x14ac:dyDescent="0.3">
      <c r="A7" s="100">
        <v>2014</v>
      </c>
      <c r="B7" s="101">
        <v>3.581</v>
      </c>
      <c r="C7" s="101">
        <v>3.3420000000000001</v>
      </c>
      <c r="D7" s="101">
        <v>7.1159999999999997</v>
      </c>
      <c r="E7" s="101">
        <v>5.6230000000000002</v>
      </c>
      <c r="F7" s="101">
        <v>4.8570000000000002</v>
      </c>
      <c r="G7" s="101">
        <v>4.3760000000000003</v>
      </c>
    </row>
    <row r="8" spans="1:7" x14ac:dyDescent="0.3">
      <c r="A8" s="100">
        <v>2015</v>
      </c>
      <c r="B8" s="101">
        <v>3.891</v>
      </c>
      <c r="C8" s="101">
        <v>3.335</v>
      </c>
      <c r="D8" s="101">
        <v>4.6790000000000003</v>
      </c>
      <c r="E8" s="101">
        <v>4.57</v>
      </c>
      <c r="F8" s="101">
        <v>6.3109999999999999</v>
      </c>
      <c r="G8" s="101">
        <v>4.2270000000000003</v>
      </c>
    </row>
    <row r="9" spans="1:7" x14ac:dyDescent="0.3">
      <c r="A9" s="100">
        <v>2016</v>
      </c>
      <c r="B9" s="101">
        <v>2.4119999999999999</v>
      </c>
      <c r="C9" s="101">
        <v>2.839</v>
      </c>
      <c r="D9" s="101">
        <v>3.4740000000000002</v>
      </c>
      <c r="E9" s="101">
        <v>3.0470000000000002</v>
      </c>
      <c r="F9" s="101">
        <v>6.0540000000000003</v>
      </c>
      <c r="G9" s="101">
        <v>3.194</v>
      </c>
    </row>
    <row r="10" spans="1:7" x14ac:dyDescent="0.3">
      <c r="A10" s="100">
        <v>2017</v>
      </c>
      <c r="B10" s="101">
        <v>1.734</v>
      </c>
      <c r="C10" s="101">
        <v>1.952</v>
      </c>
      <c r="D10" s="101">
        <v>2.7029999999999998</v>
      </c>
      <c r="E10" s="101">
        <v>2.7970000000000002</v>
      </c>
      <c r="F10" s="101">
        <v>4.4480000000000004</v>
      </c>
      <c r="G10" s="101">
        <v>2.2549999999999999</v>
      </c>
    </row>
    <row r="11" spans="1:7" x14ac:dyDescent="0.3">
      <c r="A11" s="100">
        <v>2018</v>
      </c>
      <c r="B11" s="101">
        <v>1.1819999999999999</v>
      </c>
      <c r="C11" s="101">
        <v>1.9510000000000001</v>
      </c>
      <c r="D11" s="101">
        <v>2.0680000000000001</v>
      </c>
      <c r="E11" s="101">
        <v>2.7959999999999998</v>
      </c>
      <c r="F11" s="101">
        <v>3.3420000000000001</v>
      </c>
      <c r="G11" s="101">
        <v>2.0489999999999999</v>
      </c>
    </row>
    <row r="12" spans="1:7" x14ac:dyDescent="0.3">
      <c r="A12" s="100">
        <v>2019</v>
      </c>
      <c r="B12" s="101">
        <v>1.208</v>
      </c>
      <c r="C12" s="101">
        <v>1.4670000000000001</v>
      </c>
      <c r="D12" s="101">
        <v>2.79</v>
      </c>
      <c r="E12" s="101">
        <v>2.222</v>
      </c>
      <c r="F12" s="101">
        <v>3.0830000000000002</v>
      </c>
      <c r="G12" s="101">
        <v>1.7689999999999999</v>
      </c>
    </row>
    <row r="13" spans="1:7" x14ac:dyDescent="0.3">
      <c r="A13" s="100">
        <v>2020</v>
      </c>
      <c r="B13" s="101">
        <v>0.99199999999999999</v>
      </c>
      <c r="C13" s="101">
        <v>0.82499999999999996</v>
      </c>
      <c r="D13" s="101">
        <v>2.0289999999999999</v>
      </c>
      <c r="E13" s="101">
        <v>1.601</v>
      </c>
      <c r="F13" s="101">
        <v>1.5069999999999999</v>
      </c>
      <c r="G13" s="101">
        <v>1.1830000000000001</v>
      </c>
    </row>
    <row r="14" spans="1:7" x14ac:dyDescent="0.3">
      <c r="A14" s="100">
        <v>2021</v>
      </c>
      <c r="B14" s="101">
        <v>1.329</v>
      </c>
      <c r="C14" s="101">
        <v>0.998</v>
      </c>
      <c r="D14" s="101">
        <v>1.8089999999999999</v>
      </c>
      <c r="E14" s="101">
        <v>1.786</v>
      </c>
      <c r="F14" s="101">
        <v>2.081</v>
      </c>
      <c r="G14" s="101">
        <v>1.407</v>
      </c>
    </row>
    <row r="15" spans="1:7" x14ac:dyDescent="0.3">
      <c r="A15" s="100" t="s">
        <v>279</v>
      </c>
      <c r="B15" s="101">
        <v>1.173</v>
      </c>
      <c r="C15" s="101">
        <v>1.0149999999999999</v>
      </c>
      <c r="D15" s="101">
        <v>1.8009999999999999</v>
      </c>
      <c r="E15" s="101">
        <v>2.125</v>
      </c>
      <c r="F15" s="101">
        <v>1.899</v>
      </c>
      <c r="G15" s="101">
        <v>1.3740000000000001</v>
      </c>
    </row>
    <row r="16" spans="1:7" x14ac:dyDescent="0.3">
      <c r="B16" s="58">
        <f t="shared" ref="B16:F16" si="0">B14-B13</f>
        <v>0.33699999999999997</v>
      </c>
      <c r="C16" s="58">
        <f t="shared" si="0"/>
        <v>0.17300000000000004</v>
      </c>
      <c r="D16" s="58">
        <f t="shared" si="0"/>
        <v>-0.21999999999999997</v>
      </c>
      <c r="E16" s="58">
        <f t="shared" si="0"/>
        <v>0.18500000000000005</v>
      </c>
      <c r="F16" s="58">
        <f t="shared" si="0"/>
        <v>0.57400000000000007</v>
      </c>
      <c r="G16" s="58">
        <f>G14-G13</f>
        <v>0.22399999999999998</v>
      </c>
    </row>
    <row r="17" spans="1:7" x14ac:dyDescent="0.3">
      <c r="B17" s="102"/>
      <c r="C17" s="102"/>
      <c r="D17" s="102"/>
      <c r="E17" s="102"/>
      <c r="F17" s="102"/>
      <c r="G17" s="102"/>
    </row>
    <row r="18" spans="1:7" ht="15" x14ac:dyDescent="0.3">
      <c r="A18" s="57" t="s">
        <v>385</v>
      </c>
    </row>
    <row r="27" spans="1:7" x14ac:dyDescent="0.3">
      <c r="A27" s="78"/>
    </row>
    <row r="41" spans="1:1" ht="15" x14ac:dyDescent="0.3">
      <c r="A41" s="88" t="s">
        <v>348</v>
      </c>
    </row>
    <row r="42" spans="1:1" ht="15" x14ac:dyDescent="0.3">
      <c r="A42" s="57" t="s">
        <v>349</v>
      </c>
    </row>
    <row r="43" spans="1:1" x14ac:dyDescent="0.3">
      <c r="A43" s="78" t="s">
        <v>263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5A433-D021-4038-B2AE-1D860DA948A2}">
  <dimension ref="A1:E15"/>
  <sheetViews>
    <sheetView zoomScale="80" zoomScaleNormal="80" workbookViewId="0">
      <selection activeCell="A2" sqref="A2"/>
    </sheetView>
  </sheetViews>
  <sheetFormatPr defaultColWidth="9.21875" defaultRowHeight="13.8" x14ac:dyDescent="0.3"/>
  <cols>
    <col min="1" max="1" width="27.44140625" style="18" customWidth="1"/>
    <col min="2" max="2" width="10.88671875" style="18" customWidth="1"/>
    <col min="3" max="3" width="10" style="18" customWidth="1"/>
    <col min="4" max="16384" width="9.21875" style="18"/>
  </cols>
  <sheetData>
    <row r="1" spans="1:5" x14ac:dyDescent="0.3">
      <c r="A1" s="202" t="s">
        <v>330</v>
      </c>
      <c r="B1" s="203"/>
      <c r="C1" s="203"/>
      <c r="D1" s="203"/>
      <c r="E1" s="203"/>
    </row>
    <row r="2" spans="1:5" x14ac:dyDescent="0.3">
      <c r="A2" s="204"/>
      <c r="B2" s="204"/>
      <c r="C2" s="204"/>
      <c r="D2" s="204"/>
      <c r="E2" s="204" t="s">
        <v>333</v>
      </c>
    </row>
    <row r="3" spans="1:5" x14ac:dyDescent="0.3">
      <c r="A3" s="205"/>
      <c r="B3" s="206">
        <v>2018</v>
      </c>
      <c r="C3" s="206">
        <v>2019</v>
      </c>
      <c r="D3" s="206">
        <v>2020</v>
      </c>
      <c r="E3" s="206">
        <v>2021</v>
      </c>
    </row>
    <row r="4" spans="1:5" x14ac:dyDescent="0.3">
      <c r="A4" s="207"/>
      <c r="B4" s="208"/>
      <c r="C4" s="208"/>
      <c r="D4" s="208"/>
      <c r="E4" s="208"/>
    </row>
    <row r="5" spans="1:5" x14ac:dyDescent="0.3">
      <c r="A5" s="19" t="s">
        <v>60</v>
      </c>
      <c r="B5" s="203">
        <v>712</v>
      </c>
      <c r="C5" s="203">
        <v>738</v>
      </c>
      <c r="D5" s="203">
        <v>744</v>
      </c>
      <c r="E5" s="203">
        <v>749</v>
      </c>
    </row>
    <row r="6" spans="1:5" x14ac:dyDescent="0.3">
      <c r="A6" s="20" t="s">
        <v>332</v>
      </c>
      <c r="B6" s="203">
        <v>316.91899999999998</v>
      </c>
      <c r="C6" s="203">
        <v>321.19299999999998</v>
      </c>
      <c r="D6" s="203">
        <v>334.51100000000002</v>
      </c>
      <c r="E6" s="203">
        <v>334.57600000000002</v>
      </c>
    </row>
    <row r="8" spans="1:5" x14ac:dyDescent="0.3">
      <c r="A8" s="19" t="s">
        <v>61</v>
      </c>
      <c r="B8" s="203">
        <v>148</v>
      </c>
      <c r="C8" s="203">
        <v>157</v>
      </c>
      <c r="D8" s="203">
        <v>161</v>
      </c>
      <c r="E8" s="203">
        <v>165</v>
      </c>
    </row>
    <row r="9" spans="1:5" x14ac:dyDescent="0.3">
      <c r="A9" s="19" t="s">
        <v>331</v>
      </c>
      <c r="B9" s="203">
        <v>142</v>
      </c>
      <c r="C9" s="203">
        <v>152</v>
      </c>
      <c r="D9" s="203">
        <v>155</v>
      </c>
      <c r="E9" s="203">
        <v>155</v>
      </c>
    </row>
    <row r="10" spans="1:5" x14ac:dyDescent="0.3">
      <c r="A10" s="19" t="s">
        <v>62</v>
      </c>
      <c r="B10" s="203">
        <v>860</v>
      </c>
      <c r="C10" s="203">
        <v>896</v>
      </c>
      <c r="D10" s="203">
        <v>905</v>
      </c>
      <c r="E10" s="203">
        <v>913</v>
      </c>
    </row>
    <row r="12" spans="1:5" x14ac:dyDescent="0.3">
      <c r="A12" s="19" t="s">
        <v>63</v>
      </c>
      <c r="B12" s="209">
        <v>17.2</v>
      </c>
      <c r="C12" s="209">
        <v>17.600000000000001</v>
      </c>
      <c r="D12" s="209">
        <v>17.8</v>
      </c>
      <c r="E12" s="209">
        <v>18</v>
      </c>
    </row>
    <row r="13" spans="1:5" x14ac:dyDescent="0.3">
      <c r="A13" s="210"/>
      <c r="B13" s="210"/>
      <c r="C13" s="210"/>
      <c r="D13" s="210"/>
      <c r="E13" s="210"/>
    </row>
    <row r="15" spans="1:5" x14ac:dyDescent="0.3">
      <c r="A15" s="18" t="s">
        <v>334</v>
      </c>
    </row>
  </sheetData>
  <pageMargins left="0.75" right="0.75" top="1" bottom="1" header="0.5" footer="0.5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C4C8A-FC1B-4360-B29F-6DF66636F0C7}">
  <dimension ref="A1:K14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14.88671875" style="57" customWidth="1"/>
    <col min="2" max="2" width="9.88671875" style="57" customWidth="1"/>
    <col min="3" max="3" width="10.88671875" style="57" customWidth="1"/>
    <col min="4" max="4" width="10.77734375" style="57" customWidth="1"/>
    <col min="5" max="5" width="10.44140625" style="57" customWidth="1"/>
    <col min="6" max="6" width="13.21875" style="57" customWidth="1"/>
    <col min="7" max="7" width="10.77734375" style="57" customWidth="1"/>
    <col min="8" max="8" width="10" style="57" customWidth="1"/>
    <col min="9" max="9" width="10.77734375" style="57" customWidth="1"/>
    <col min="10" max="10" width="10.6640625" style="57" customWidth="1"/>
    <col min="11" max="11" width="10.21875" style="57" customWidth="1"/>
    <col min="12" max="16384" width="8.88671875" style="57"/>
  </cols>
  <sheetData>
    <row r="1" spans="1:11" x14ac:dyDescent="0.3">
      <c r="A1" s="57" t="s">
        <v>392</v>
      </c>
    </row>
    <row r="3" spans="1:11" x14ac:dyDescent="0.3">
      <c r="K3" s="76" t="s">
        <v>280</v>
      </c>
    </row>
    <row r="4" spans="1:11" ht="43.5" customHeight="1" x14ac:dyDescent="0.3">
      <c r="A4" s="260" t="s">
        <v>149</v>
      </c>
      <c r="B4" s="267" t="s">
        <v>281</v>
      </c>
      <c r="C4" s="268"/>
      <c r="D4" s="268"/>
      <c r="E4" s="268"/>
      <c r="F4" s="268"/>
      <c r="G4" s="269"/>
      <c r="H4" s="267" t="s">
        <v>282</v>
      </c>
      <c r="I4" s="269"/>
      <c r="J4" s="267" t="s">
        <v>389</v>
      </c>
      <c r="K4" s="269"/>
    </row>
    <row r="5" spans="1:11" ht="49.5" customHeight="1" x14ac:dyDescent="0.3">
      <c r="A5" s="261"/>
      <c r="B5" s="105" t="s">
        <v>283</v>
      </c>
      <c r="C5" s="55" t="s">
        <v>193</v>
      </c>
      <c r="D5" s="105" t="s">
        <v>386</v>
      </c>
      <c r="E5" s="55" t="s">
        <v>193</v>
      </c>
      <c r="F5" s="55" t="s">
        <v>387</v>
      </c>
      <c r="G5" s="55" t="s">
        <v>388</v>
      </c>
      <c r="H5" s="105" t="s">
        <v>386</v>
      </c>
      <c r="I5" s="55" t="s">
        <v>193</v>
      </c>
      <c r="J5" s="105" t="s">
        <v>386</v>
      </c>
      <c r="K5" s="55" t="s">
        <v>193</v>
      </c>
    </row>
    <row r="6" spans="1:11" x14ac:dyDescent="0.3">
      <c r="A6" s="54">
        <v>2017</v>
      </c>
      <c r="B6" s="225">
        <v>8979.4</v>
      </c>
      <c r="C6" s="223">
        <v>16</v>
      </c>
      <c r="D6" s="225">
        <v>8834.5</v>
      </c>
      <c r="E6" s="223">
        <v>14.2</v>
      </c>
      <c r="F6" s="224">
        <v>2.9</v>
      </c>
      <c r="G6" s="224">
        <v>26.9</v>
      </c>
      <c r="H6" s="225">
        <v>11134.6</v>
      </c>
      <c r="I6" s="223">
        <v>-1</v>
      </c>
      <c r="J6" s="225">
        <v>152113.5</v>
      </c>
      <c r="K6" s="223">
        <v>-1.7</v>
      </c>
    </row>
    <row r="7" spans="1:11" ht="16.5" customHeight="1" x14ac:dyDescent="0.3">
      <c r="A7" s="54">
        <v>2018</v>
      </c>
      <c r="B7" s="225">
        <v>10112.9</v>
      </c>
      <c r="C7" s="223">
        <v>12.6</v>
      </c>
      <c r="D7" s="225">
        <v>9775.4</v>
      </c>
      <c r="E7" s="223">
        <v>10.7</v>
      </c>
      <c r="F7" s="224">
        <v>3.2</v>
      </c>
      <c r="G7" s="224">
        <v>29.2</v>
      </c>
      <c r="H7" s="225">
        <v>11065.5</v>
      </c>
      <c r="I7" s="223">
        <v>-0.6</v>
      </c>
      <c r="J7" s="225">
        <v>150389.4</v>
      </c>
      <c r="K7" s="223">
        <v>-1.1000000000000001</v>
      </c>
    </row>
    <row r="8" spans="1:11" ht="18" customHeight="1" x14ac:dyDescent="0.3">
      <c r="A8" s="54">
        <v>2019</v>
      </c>
      <c r="B8" s="225">
        <v>10429</v>
      </c>
      <c r="C8" s="223">
        <v>3.1</v>
      </c>
      <c r="D8" s="225">
        <v>9906.5</v>
      </c>
      <c r="E8" s="223">
        <v>1.3</v>
      </c>
      <c r="F8" s="224">
        <v>3.2</v>
      </c>
      <c r="G8" s="224">
        <v>30.1</v>
      </c>
      <c r="H8" s="225">
        <v>10993</v>
      </c>
      <c r="I8" s="223">
        <v>-0.7</v>
      </c>
      <c r="J8" s="225">
        <v>148985</v>
      </c>
      <c r="K8" s="223">
        <v>-0.9</v>
      </c>
    </row>
    <row r="9" spans="1:11" ht="18" customHeight="1" x14ac:dyDescent="0.3">
      <c r="A9" s="54">
        <v>2020</v>
      </c>
      <c r="B9" s="225">
        <v>9287.2999999999993</v>
      </c>
      <c r="C9" s="223">
        <v>-10.9</v>
      </c>
      <c r="D9" s="225">
        <v>8860.7999999999993</v>
      </c>
      <c r="E9" s="223">
        <v>-10.6</v>
      </c>
      <c r="F9" s="224">
        <v>3.14</v>
      </c>
      <c r="G9" s="224">
        <v>28.2</v>
      </c>
      <c r="H9" s="225">
        <v>10860.3</v>
      </c>
      <c r="I9" s="223">
        <v>-1.2</v>
      </c>
      <c r="J9" s="225">
        <v>146721.20000000001</v>
      </c>
      <c r="K9" s="223">
        <v>-1.5</v>
      </c>
    </row>
    <row r="10" spans="1:11" ht="18" customHeight="1" x14ac:dyDescent="0.3">
      <c r="A10" s="54">
        <v>2021</v>
      </c>
      <c r="B10" s="225">
        <v>11083</v>
      </c>
      <c r="C10" s="223">
        <v>19.3</v>
      </c>
      <c r="D10" s="225">
        <v>10381.799999999999</v>
      </c>
      <c r="E10" s="223">
        <v>17.2</v>
      </c>
      <c r="F10" s="224">
        <v>3.1</v>
      </c>
      <c r="G10" s="224">
        <v>33.5</v>
      </c>
      <c r="H10" s="225">
        <v>10814.4</v>
      </c>
      <c r="I10" s="223">
        <v>-0.4</v>
      </c>
      <c r="J10" s="225">
        <v>145966.39999999999</v>
      </c>
      <c r="K10" s="223">
        <v>-0.5</v>
      </c>
    </row>
    <row r="11" spans="1:11" ht="13.05" x14ac:dyDescent="0.3">
      <c r="A11" s="95"/>
      <c r="B11" s="96"/>
      <c r="C11" s="72"/>
      <c r="D11" s="96"/>
      <c r="E11" s="72"/>
      <c r="F11" s="97"/>
      <c r="G11" s="97"/>
      <c r="H11" s="98"/>
      <c r="I11" s="98"/>
      <c r="J11" s="98"/>
      <c r="K11" s="98"/>
    </row>
    <row r="12" spans="1:11" x14ac:dyDescent="0.3">
      <c r="A12" s="57" t="s">
        <v>390</v>
      </c>
      <c r="C12" s="46"/>
      <c r="G12" s="99"/>
    </row>
    <row r="13" spans="1:11" x14ac:dyDescent="0.3">
      <c r="A13" s="57" t="s">
        <v>391</v>
      </c>
      <c r="C13" s="46"/>
    </row>
    <row r="14" spans="1:11" x14ac:dyDescent="0.3">
      <c r="A14" s="57" t="s">
        <v>284</v>
      </c>
    </row>
  </sheetData>
  <mergeCells count="4">
    <mergeCell ref="A4:A5"/>
    <mergeCell ref="B4:G4"/>
    <mergeCell ref="H4:I4"/>
    <mergeCell ref="J4:K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966F-3046-4C50-8A42-FA3AA3E6C4DB}">
  <dimension ref="A1:F17"/>
  <sheetViews>
    <sheetView zoomScale="80" zoomScaleNormal="80" workbookViewId="0">
      <selection activeCell="A2" sqref="A2"/>
    </sheetView>
  </sheetViews>
  <sheetFormatPr defaultColWidth="8" defaultRowHeight="13.8" x14ac:dyDescent="0.3"/>
  <cols>
    <col min="1" max="1" width="37.21875" style="57" customWidth="1"/>
    <col min="2" max="2" width="16.21875" style="57" customWidth="1"/>
    <col min="3" max="3" width="15" style="57" customWidth="1"/>
    <col min="4" max="4" width="12.21875" style="57" customWidth="1"/>
    <col min="5" max="5" width="13" style="57" customWidth="1"/>
    <col min="6" max="6" width="11.77734375" style="57" customWidth="1"/>
    <col min="7" max="16384" width="8" style="57"/>
  </cols>
  <sheetData>
    <row r="1" spans="1:6" x14ac:dyDescent="0.3">
      <c r="A1" s="54" t="s">
        <v>394</v>
      </c>
      <c r="B1" s="54"/>
      <c r="C1" s="54"/>
      <c r="D1" s="54"/>
    </row>
    <row r="2" spans="1:6" x14ac:dyDescent="0.3">
      <c r="A2" s="54"/>
      <c r="B2" s="54"/>
      <c r="C2" s="54"/>
      <c r="D2" s="54"/>
    </row>
    <row r="3" spans="1:6" x14ac:dyDescent="0.3">
      <c r="A3" s="54"/>
      <c r="B3" s="54"/>
      <c r="C3" s="54"/>
      <c r="D3" s="54"/>
      <c r="F3" s="76" t="s">
        <v>393</v>
      </c>
    </row>
    <row r="4" spans="1:6" ht="27.6" x14ac:dyDescent="0.3">
      <c r="A4" s="79"/>
      <c r="B4" s="80" t="s">
        <v>285</v>
      </c>
      <c r="C4" s="80" t="s">
        <v>286</v>
      </c>
      <c r="D4" s="80" t="s">
        <v>287</v>
      </c>
      <c r="E4" s="81" t="s">
        <v>347</v>
      </c>
      <c r="F4" s="80" t="s">
        <v>288</v>
      </c>
    </row>
    <row r="5" spans="1:6" x14ac:dyDescent="0.3">
      <c r="A5" s="82" t="s">
        <v>289</v>
      </c>
      <c r="B5" s="82"/>
      <c r="C5" s="83"/>
      <c r="D5" s="83"/>
    </row>
    <row r="6" spans="1:6" x14ac:dyDescent="0.3">
      <c r="A6" s="82" t="s">
        <v>396</v>
      </c>
      <c r="B6" s="84">
        <v>9092.6244974977435</v>
      </c>
      <c r="C6" s="84">
        <v>20893.033788212862</v>
      </c>
      <c r="D6" s="84">
        <v>5205.4470836960572</v>
      </c>
      <c r="E6" s="84">
        <v>14774.355603266309</v>
      </c>
      <c r="F6" s="84">
        <v>15413.031512614147</v>
      </c>
    </row>
    <row r="7" spans="1:6" x14ac:dyDescent="0.3">
      <c r="A7" s="82" t="s">
        <v>397</v>
      </c>
      <c r="B7" s="85">
        <v>16.100000000000001</v>
      </c>
      <c r="C7" s="85">
        <v>4.4000000000000004</v>
      </c>
      <c r="D7" s="85">
        <v>0.3</v>
      </c>
      <c r="E7" s="85">
        <v>13.2</v>
      </c>
      <c r="F7" s="85">
        <v>11</v>
      </c>
    </row>
    <row r="8" spans="1:6" ht="13.05" x14ac:dyDescent="0.3">
      <c r="A8" s="82"/>
      <c r="B8" s="85"/>
      <c r="C8" s="85"/>
      <c r="D8" s="86"/>
      <c r="E8" s="86"/>
      <c r="F8" s="86"/>
    </row>
    <row r="9" spans="1:6" ht="15" x14ac:dyDescent="0.3">
      <c r="A9" s="82" t="s">
        <v>395</v>
      </c>
    </row>
    <row r="10" spans="1:6" x14ac:dyDescent="0.3">
      <c r="A10" s="82" t="s">
        <v>396</v>
      </c>
      <c r="B10" s="84">
        <v>128869.39043399786</v>
      </c>
      <c r="C10" s="84">
        <v>152099.10017281451</v>
      </c>
      <c r="D10" s="84">
        <v>38602.97226713095</v>
      </c>
      <c r="E10" s="84">
        <v>316256.47412160604</v>
      </c>
      <c r="F10" s="84">
        <v>271861.52825993678</v>
      </c>
    </row>
    <row r="11" spans="1:6" x14ac:dyDescent="0.3">
      <c r="A11" s="226" t="s">
        <v>397</v>
      </c>
      <c r="B11" s="87">
        <v>0.2</v>
      </c>
      <c r="C11" s="87">
        <v>-7.2</v>
      </c>
      <c r="D11" s="87">
        <v>-12</v>
      </c>
      <c r="E11" s="87">
        <v>-2.4</v>
      </c>
      <c r="F11" s="87">
        <v>-3.7</v>
      </c>
    </row>
    <row r="12" spans="1:6" ht="15" x14ac:dyDescent="0.3">
      <c r="A12" s="88" t="s">
        <v>291</v>
      </c>
      <c r="B12" s="89"/>
      <c r="C12" s="89"/>
      <c r="D12" s="82"/>
    </row>
    <row r="13" spans="1:6" ht="15" x14ac:dyDescent="0.3">
      <c r="A13" s="88" t="s">
        <v>292</v>
      </c>
      <c r="B13" s="90"/>
      <c r="C13" s="33"/>
      <c r="E13" s="90"/>
    </row>
    <row r="14" spans="1:6" x14ac:dyDescent="0.3">
      <c r="A14" s="57" t="s">
        <v>284</v>
      </c>
      <c r="E14" s="91"/>
    </row>
    <row r="16" spans="1:6" x14ac:dyDescent="0.3">
      <c r="B16" s="22"/>
      <c r="C16" s="22"/>
    </row>
    <row r="17" spans="2:4" ht="13.05" x14ac:dyDescent="0.3">
      <c r="B17" s="46"/>
      <c r="C17" s="46"/>
      <c r="D17" s="92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47D28-DC00-412D-A4EB-641B72F566A1}">
  <dimension ref="A1:P13"/>
  <sheetViews>
    <sheetView zoomScale="80" zoomScaleNormal="80" workbookViewId="0">
      <selection activeCell="A2" sqref="A2"/>
    </sheetView>
  </sheetViews>
  <sheetFormatPr defaultColWidth="8.44140625" defaultRowHeight="13.8" x14ac:dyDescent="0.3"/>
  <cols>
    <col min="1" max="1" width="28.88671875" style="57" customWidth="1"/>
    <col min="2" max="7" width="11.5546875" style="57" customWidth="1"/>
    <col min="8" max="8" width="13.21875" style="57" customWidth="1"/>
    <col min="9" max="9" width="11.5546875" style="57" customWidth="1"/>
    <col min="10" max="16384" width="8.44140625" style="57"/>
  </cols>
  <sheetData>
    <row r="1" spans="1:16" x14ac:dyDescent="0.3">
      <c r="A1" s="57" t="s">
        <v>398</v>
      </c>
    </row>
    <row r="3" spans="1:16" x14ac:dyDescent="0.3">
      <c r="A3" s="72"/>
      <c r="I3" s="76" t="s">
        <v>399</v>
      </c>
    </row>
    <row r="4" spans="1:16" ht="41.4" x14ac:dyDescent="0.3">
      <c r="A4" s="77" t="s">
        <v>149</v>
      </c>
      <c r="B4" s="55" t="s">
        <v>293</v>
      </c>
      <c r="C4" s="55" t="s">
        <v>193</v>
      </c>
      <c r="D4" s="55" t="s">
        <v>294</v>
      </c>
      <c r="E4" s="55" t="s">
        <v>193</v>
      </c>
      <c r="F4" s="55" t="s">
        <v>295</v>
      </c>
      <c r="G4" s="55" t="s">
        <v>193</v>
      </c>
      <c r="H4" s="55" t="s">
        <v>296</v>
      </c>
      <c r="I4" s="55" t="s">
        <v>193</v>
      </c>
    </row>
    <row r="5" spans="1:16" x14ac:dyDescent="0.3">
      <c r="A5" s="54">
        <v>2015</v>
      </c>
      <c r="B5" s="227">
        <v>1951.1</v>
      </c>
      <c r="C5" s="24" t="s">
        <v>10</v>
      </c>
      <c r="D5" s="227">
        <v>4562.6000000000004</v>
      </c>
      <c r="E5" s="24" t="s">
        <v>10</v>
      </c>
      <c r="F5" s="227">
        <v>608.1</v>
      </c>
      <c r="G5" s="24" t="s">
        <v>10</v>
      </c>
      <c r="H5" s="227">
        <v>85.4</v>
      </c>
      <c r="I5" s="24" t="s">
        <v>10</v>
      </c>
      <c r="K5" s="46"/>
      <c r="L5" s="46"/>
      <c r="M5" s="46"/>
      <c r="N5" s="46"/>
    </row>
    <row r="6" spans="1:16" x14ac:dyDescent="0.3">
      <c r="A6" s="54">
        <v>2016</v>
      </c>
      <c r="B6" s="22">
        <v>2117.6999999999998</v>
      </c>
      <c r="C6" s="23">
        <v>8.5</v>
      </c>
      <c r="D6" s="22">
        <v>4938.2</v>
      </c>
      <c r="E6" s="23">
        <v>8.1999999999999993</v>
      </c>
      <c r="F6" s="22">
        <v>615.9</v>
      </c>
      <c r="G6" s="23">
        <v>1.3</v>
      </c>
      <c r="H6" s="22">
        <v>71.900000000000006</v>
      </c>
      <c r="I6" s="23">
        <v>-15.8</v>
      </c>
      <c r="J6" s="46"/>
      <c r="K6" s="46"/>
      <c r="L6" s="46"/>
      <c r="M6" s="46"/>
      <c r="N6" s="46"/>
      <c r="P6" s="46"/>
    </row>
    <row r="7" spans="1:16" x14ac:dyDescent="0.3">
      <c r="A7" s="54">
        <v>2017</v>
      </c>
      <c r="B7" s="22">
        <v>2698.7</v>
      </c>
      <c r="C7" s="23">
        <v>27.4</v>
      </c>
      <c r="D7" s="22">
        <v>5602</v>
      </c>
      <c r="E7" s="23">
        <v>13.4</v>
      </c>
      <c r="F7" s="22">
        <v>632.5</v>
      </c>
      <c r="G7" s="23">
        <v>2.7</v>
      </c>
      <c r="H7" s="22">
        <v>46.1</v>
      </c>
      <c r="I7" s="23">
        <v>-35.9</v>
      </c>
      <c r="K7" s="46"/>
      <c r="M7" s="46"/>
      <c r="O7" s="46"/>
    </row>
    <row r="8" spans="1:16" x14ac:dyDescent="0.3">
      <c r="A8" s="54">
        <v>2018</v>
      </c>
      <c r="B8" s="22">
        <v>3157.1</v>
      </c>
      <c r="C8" s="23">
        <v>17</v>
      </c>
      <c r="D8" s="22">
        <v>6264</v>
      </c>
      <c r="E8" s="23">
        <v>11.8</v>
      </c>
      <c r="F8" s="22">
        <v>631.70000000000005</v>
      </c>
      <c r="G8" s="23">
        <v>-0.1</v>
      </c>
      <c r="H8" s="22">
        <v>60.1</v>
      </c>
      <c r="I8" s="23">
        <v>30.4</v>
      </c>
      <c r="K8" s="46"/>
      <c r="M8" s="46"/>
      <c r="O8" s="46"/>
    </row>
    <row r="9" spans="1:16" x14ac:dyDescent="0.3">
      <c r="A9" s="54">
        <v>2019</v>
      </c>
      <c r="B9" s="22">
        <v>3412</v>
      </c>
      <c r="C9" s="23">
        <v>8.1</v>
      </c>
      <c r="D9" s="22">
        <v>6344.6</v>
      </c>
      <c r="E9" s="23">
        <v>1.3</v>
      </c>
      <c r="F9" s="22">
        <v>597.4</v>
      </c>
      <c r="G9" s="23">
        <v>-5.4</v>
      </c>
      <c r="H9" s="22">
        <v>75</v>
      </c>
      <c r="I9" s="23">
        <v>24.8</v>
      </c>
      <c r="K9" s="46"/>
      <c r="M9" s="46"/>
      <c r="O9" s="46"/>
    </row>
    <row r="10" spans="1:16" x14ac:dyDescent="0.3">
      <c r="A10" s="54">
        <v>2020</v>
      </c>
      <c r="B10" s="22">
        <v>3207.5</v>
      </c>
      <c r="C10" s="23">
        <v>-6</v>
      </c>
      <c r="D10" s="22">
        <v>5467.9</v>
      </c>
      <c r="E10" s="23">
        <v>-13.8</v>
      </c>
      <c r="F10" s="22">
        <v>546</v>
      </c>
      <c r="G10" s="23">
        <v>-8.6</v>
      </c>
      <c r="H10" s="22">
        <v>65.900000000000006</v>
      </c>
      <c r="I10" s="23">
        <v>-12.1</v>
      </c>
      <c r="K10" s="46"/>
      <c r="M10" s="46"/>
      <c r="O10" s="46"/>
    </row>
    <row r="11" spans="1:16" x14ac:dyDescent="0.3">
      <c r="A11" s="54">
        <v>2021</v>
      </c>
      <c r="B11" s="22">
        <v>3773.7</v>
      </c>
      <c r="C11" s="23">
        <v>17.7</v>
      </c>
      <c r="D11" s="22">
        <v>6682.8</v>
      </c>
      <c r="E11" s="23">
        <v>22.2</v>
      </c>
      <c r="F11" s="22">
        <v>558.9</v>
      </c>
      <c r="G11" s="23">
        <v>2.4</v>
      </c>
      <c r="H11" s="22">
        <v>67.5</v>
      </c>
      <c r="I11" s="23">
        <v>2.4</v>
      </c>
      <c r="K11" s="46"/>
      <c r="M11" s="46"/>
      <c r="O11" s="46"/>
    </row>
    <row r="12" spans="1:16" x14ac:dyDescent="0.3">
      <c r="A12" s="201" t="s">
        <v>297</v>
      </c>
      <c r="B12" s="228">
        <v>34</v>
      </c>
      <c r="C12" s="228" t="s">
        <v>10</v>
      </c>
      <c r="D12" s="228">
        <v>60.3</v>
      </c>
      <c r="E12" s="228" t="s">
        <v>10</v>
      </c>
      <c r="F12" s="228">
        <v>5</v>
      </c>
      <c r="G12" s="228" t="s">
        <v>10</v>
      </c>
      <c r="H12" s="228">
        <v>0.6</v>
      </c>
      <c r="I12" s="228" t="s">
        <v>10</v>
      </c>
    </row>
    <row r="13" spans="1:16" x14ac:dyDescent="0.3">
      <c r="A13" s="57" t="s">
        <v>298</v>
      </c>
      <c r="B13" s="46"/>
      <c r="D13" s="46"/>
      <c r="F13" s="46"/>
      <c r="H13" s="46"/>
    </row>
  </sheetData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95056-DC2E-490A-93F4-44C81B8F0F5A}">
  <dimension ref="A1:H31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4.77734375" style="62" customWidth="1"/>
    <col min="2" max="2" width="10.21875" style="62" customWidth="1"/>
    <col min="3" max="3" width="10.6640625" style="62" customWidth="1"/>
    <col min="4" max="5" width="10.21875" style="62" customWidth="1"/>
    <col min="6" max="6" width="1.88671875" style="62" customWidth="1"/>
    <col min="7" max="7" width="10.21875" style="62" customWidth="1"/>
    <col min="8" max="8" width="9.88671875" style="62" customWidth="1"/>
    <col min="9" max="9" width="8.77734375" style="62"/>
    <col min="10" max="10" width="9" style="62" bestFit="1" customWidth="1"/>
    <col min="11" max="16384" width="8.77734375" style="62"/>
  </cols>
  <sheetData>
    <row r="1" spans="1:8" x14ac:dyDescent="0.3">
      <c r="A1" s="57" t="s">
        <v>299</v>
      </c>
    </row>
    <row r="2" spans="1:8" x14ac:dyDescent="0.3">
      <c r="A2" s="72"/>
      <c r="D2" s="73"/>
      <c r="E2" s="73"/>
    </row>
    <row r="3" spans="1:8" ht="27.6" x14ac:dyDescent="0.3">
      <c r="A3" s="230"/>
      <c r="B3" s="106">
        <v>2018</v>
      </c>
      <c r="C3" s="106">
        <v>2019</v>
      </c>
      <c r="D3" s="231">
        <v>2020</v>
      </c>
      <c r="E3" s="231">
        <v>2021</v>
      </c>
      <c r="F3" s="232"/>
      <c r="G3" s="55" t="s">
        <v>300</v>
      </c>
      <c r="H3" s="55" t="s">
        <v>409</v>
      </c>
    </row>
    <row r="4" spans="1:8" x14ac:dyDescent="0.3">
      <c r="A4" s="73"/>
      <c r="B4" s="270" t="s">
        <v>301</v>
      </c>
      <c r="C4" s="270"/>
      <c r="D4" s="270"/>
      <c r="E4" s="270"/>
      <c r="F4" s="234"/>
      <c r="G4" s="270" t="s">
        <v>174</v>
      </c>
      <c r="H4" s="270"/>
    </row>
    <row r="5" spans="1:8" x14ac:dyDescent="0.3">
      <c r="B5" s="229"/>
      <c r="C5" s="229"/>
      <c r="D5" s="229"/>
      <c r="E5" s="229"/>
      <c r="F5" s="229"/>
      <c r="G5" s="229"/>
      <c r="H5" s="229"/>
    </row>
    <row r="6" spans="1:8" x14ac:dyDescent="0.3">
      <c r="A6" s="62" t="s">
        <v>6</v>
      </c>
      <c r="B6" s="74">
        <v>29277</v>
      </c>
      <c r="C6" s="74">
        <v>29284</v>
      </c>
      <c r="D6" s="74">
        <f>SUM(D7:D11)</f>
        <v>27628</v>
      </c>
      <c r="E6" s="74">
        <f>SUM(E7:E11)</f>
        <v>36405</v>
      </c>
      <c r="F6" s="74"/>
      <c r="G6" s="235">
        <v>100</v>
      </c>
      <c r="H6" s="236">
        <v>31.8</v>
      </c>
    </row>
    <row r="7" spans="1:8" x14ac:dyDescent="0.3">
      <c r="A7" s="62" t="s">
        <v>400</v>
      </c>
      <c r="B7" s="21">
        <v>18442</v>
      </c>
      <c r="C7" s="21">
        <v>18579</v>
      </c>
      <c r="D7" s="21">
        <v>17944</v>
      </c>
      <c r="E7" s="21">
        <v>24385</v>
      </c>
      <c r="F7" s="21"/>
      <c r="G7" s="237">
        <v>67</v>
      </c>
      <c r="H7" s="236">
        <v>35.9</v>
      </c>
    </row>
    <row r="8" spans="1:8" x14ac:dyDescent="0.3">
      <c r="A8" s="62" t="s">
        <v>401</v>
      </c>
      <c r="B8" s="21">
        <v>9149</v>
      </c>
      <c r="C8" s="21">
        <v>8946</v>
      </c>
      <c r="D8" s="21">
        <v>7862</v>
      </c>
      <c r="E8" s="21">
        <v>9464</v>
      </c>
      <c r="F8" s="21"/>
      <c r="G8" s="237">
        <v>26</v>
      </c>
      <c r="H8" s="236">
        <v>20.399999999999999</v>
      </c>
    </row>
    <row r="9" spans="1:8" x14ac:dyDescent="0.3">
      <c r="A9" s="62" t="s">
        <v>402</v>
      </c>
      <c r="B9" s="21">
        <v>634</v>
      </c>
      <c r="C9" s="21">
        <v>563</v>
      </c>
      <c r="D9" s="21">
        <v>564</v>
      </c>
      <c r="E9" s="21">
        <v>673</v>
      </c>
      <c r="F9" s="21"/>
      <c r="G9" s="237">
        <v>1.8</v>
      </c>
      <c r="H9" s="236">
        <v>19.3</v>
      </c>
    </row>
    <row r="10" spans="1:8" x14ac:dyDescent="0.3">
      <c r="A10" s="62" t="s">
        <v>403</v>
      </c>
      <c r="B10" s="21">
        <v>326</v>
      </c>
      <c r="C10" s="21">
        <v>310</v>
      </c>
      <c r="D10" s="21">
        <v>302</v>
      </c>
      <c r="E10" s="21">
        <v>392</v>
      </c>
      <c r="F10" s="21"/>
      <c r="G10" s="237">
        <v>1.1000000000000001</v>
      </c>
      <c r="H10" s="236">
        <v>29.8</v>
      </c>
    </row>
    <row r="11" spans="1:8" x14ac:dyDescent="0.3">
      <c r="A11" s="62" t="s">
        <v>404</v>
      </c>
      <c r="B11" s="21">
        <v>726</v>
      </c>
      <c r="C11" s="21">
        <v>899</v>
      </c>
      <c r="D11" s="21">
        <v>956</v>
      </c>
      <c r="E11" s="21">
        <v>1491</v>
      </c>
      <c r="F11" s="21"/>
      <c r="G11" s="237">
        <v>4.0999999999999996</v>
      </c>
      <c r="H11" s="236">
        <v>56</v>
      </c>
    </row>
    <row r="12" spans="1:8" x14ac:dyDescent="0.3">
      <c r="B12" s="21"/>
      <c r="C12" s="21"/>
      <c r="D12" s="21"/>
      <c r="E12" s="21"/>
      <c r="F12" s="21"/>
      <c r="G12" s="237"/>
      <c r="H12" s="236"/>
    </row>
    <row r="13" spans="1:8" x14ac:dyDescent="0.3">
      <c r="A13" s="62" t="s">
        <v>302</v>
      </c>
      <c r="B13" s="229"/>
      <c r="C13" s="229"/>
      <c r="D13" s="229"/>
      <c r="E13" s="229"/>
      <c r="F13" s="229"/>
      <c r="G13" s="229"/>
      <c r="H13" s="229"/>
    </row>
    <row r="14" spans="1:8" x14ac:dyDescent="0.3">
      <c r="A14" s="62" t="s">
        <v>405</v>
      </c>
      <c r="B14" s="21">
        <v>3980</v>
      </c>
      <c r="C14" s="21">
        <v>3991</v>
      </c>
      <c r="D14" s="21">
        <v>4320</v>
      </c>
      <c r="E14" s="21">
        <v>5813</v>
      </c>
      <c r="F14" s="21"/>
      <c r="G14" s="237">
        <v>23.8</v>
      </c>
      <c r="H14" s="236">
        <v>34.6</v>
      </c>
    </row>
    <row r="15" spans="1:8" x14ac:dyDescent="0.3">
      <c r="A15" s="62" t="s">
        <v>406</v>
      </c>
      <c r="B15" s="21">
        <v>5621</v>
      </c>
      <c r="C15" s="21">
        <v>6072</v>
      </c>
      <c r="D15" s="21">
        <v>5118</v>
      </c>
      <c r="E15" s="21">
        <v>7036</v>
      </c>
      <c r="F15" s="21"/>
      <c r="G15" s="238">
        <v>29.9</v>
      </c>
      <c r="H15" s="236">
        <v>37.5</v>
      </c>
    </row>
    <row r="16" spans="1:8" x14ac:dyDescent="0.3">
      <c r="A16" s="62" t="s">
        <v>407</v>
      </c>
      <c r="B16" s="21">
        <v>2996</v>
      </c>
      <c r="C16" s="21">
        <v>3140</v>
      </c>
      <c r="D16" s="21">
        <v>2919</v>
      </c>
      <c r="E16" s="21">
        <v>3646</v>
      </c>
      <c r="F16" s="21"/>
      <c r="G16" s="239">
        <v>15</v>
      </c>
      <c r="H16" s="236">
        <v>24.9</v>
      </c>
    </row>
    <row r="17" spans="1:8" x14ac:dyDescent="0.3">
      <c r="A17" s="62" t="s">
        <v>408</v>
      </c>
      <c r="B17" s="74">
        <v>5845</v>
      </c>
      <c r="C17" s="74">
        <v>5376</v>
      </c>
      <c r="D17" s="74">
        <v>5587</v>
      </c>
      <c r="E17" s="74">
        <v>7890</v>
      </c>
      <c r="F17" s="74"/>
      <c r="G17" s="237">
        <v>32.4</v>
      </c>
      <c r="H17" s="236">
        <v>41.2</v>
      </c>
    </row>
    <row r="18" spans="1:8" x14ac:dyDescent="0.3">
      <c r="B18" s="21"/>
      <c r="C18" s="21"/>
      <c r="D18" s="21"/>
      <c r="E18" s="21"/>
      <c r="F18" s="21"/>
      <c r="G18" s="21"/>
      <c r="H18" s="21"/>
    </row>
    <row r="19" spans="1:8" x14ac:dyDescent="0.3">
      <c r="A19" s="62" t="s">
        <v>303</v>
      </c>
      <c r="B19" s="229"/>
      <c r="C19" s="229"/>
      <c r="D19" s="229"/>
      <c r="E19" s="229"/>
      <c r="F19" s="229"/>
      <c r="G19" s="229"/>
      <c r="H19" s="229"/>
    </row>
    <row r="20" spans="1:8" x14ac:dyDescent="0.3">
      <c r="A20" s="62" t="s">
        <v>405</v>
      </c>
      <c r="B20" s="21">
        <v>2034</v>
      </c>
      <c r="C20" s="21">
        <v>1911</v>
      </c>
      <c r="D20" s="21">
        <v>1882</v>
      </c>
      <c r="E20" s="21">
        <v>2178</v>
      </c>
      <c r="F20" s="21"/>
      <c r="G20" s="237">
        <v>23</v>
      </c>
      <c r="H20" s="236">
        <v>15</v>
      </c>
    </row>
    <row r="21" spans="1:8" x14ac:dyDescent="0.3">
      <c r="A21" s="62" t="s">
        <v>406</v>
      </c>
      <c r="B21" s="21">
        <v>3287</v>
      </c>
      <c r="C21" s="21">
        <v>3204</v>
      </c>
      <c r="D21" s="21">
        <v>2662</v>
      </c>
      <c r="E21" s="21">
        <v>2948</v>
      </c>
      <c r="F21" s="21"/>
      <c r="G21" s="237">
        <v>31.1</v>
      </c>
      <c r="H21" s="236">
        <v>10.77</v>
      </c>
    </row>
    <row r="22" spans="1:8" x14ac:dyDescent="0.3">
      <c r="A22" s="62" t="s">
        <v>407</v>
      </c>
      <c r="B22" s="21">
        <v>1382</v>
      </c>
      <c r="C22" s="21">
        <v>1411</v>
      </c>
      <c r="D22" s="21">
        <v>1102</v>
      </c>
      <c r="E22" s="21">
        <v>1253</v>
      </c>
      <c r="F22" s="21"/>
      <c r="G22" s="237">
        <v>13.2</v>
      </c>
      <c r="H22" s="236">
        <v>13.776999999999999</v>
      </c>
    </row>
    <row r="23" spans="1:8" x14ac:dyDescent="0.3">
      <c r="A23" s="62" t="s">
        <v>408</v>
      </c>
      <c r="B23" s="21">
        <v>2446</v>
      </c>
      <c r="C23" s="21">
        <v>2420</v>
      </c>
      <c r="D23" s="74">
        <v>2216</v>
      </c>
      <c r="E23" s="74">
        <v>3085</v>
      </c>
      <c r="F23" s="74"/>
      <c r="G23" s="237">
        <v>32</v>
      </c>
      <c r="H23" s="236">
        <v>39.200000000000003</v>
      </c>
    </row>
    <row r="24" spans="1:8" x14ac:dyDescent="0.3">
      <c r="B24" s="21"/>
    </row>
    <row r="25" spans="1:8" x14ac:dyDescent="0.3">
      <c r="A25" s="62" t="s">
        <v>304</v>
      </c>
      <c r="B25" s="229"/>
      <c r="C25" s="229"/>
      <c r="D25" s="229"/>
      <c r="E25" s="229"/>
      <c r="F25" s="229"/>
      <c r="G25" s="229"/>
      <c r="H25" s="229"/>
    </row>
    <row r="26" spans="1:8" x14ac:dyDescent="0.3">
      <c r="A26" s="62" t="s">
        <v>405</v>
      </c>
      <c r="B26" s="21">
        <v>199</v>
      </c>
      <c r="C26" s="21">
        <v>171</v>
      </c>
      <c r="D26" s="21">
        <v>205</v>
      </c>
      <c r="E26" s="21">
        <v>209</v>
      </c>
      <c r="F26" s="21"/>
      <c r="G26" s="237">
        <v>31.1</v>
      </c>
      <c r="H26" s="236">
        <v>2</v>
      </c>
    </row>
    <row r="27" spans="1:8" x14ac:dyDescent="0.3">
      <c r="A27" s="62" t="s">
        <v>406</v>
      </c>
      <c r="B27" s="21">
        <v>232</v>
      </c>
      <c r="C27" s="21">
        <v>192</v>
      </c>
      <c r="D27" s="21">
        <v>171</v>
      </c>
      <c r="E27" s="21">
        <v>234</v>
      </c>
      <c r="F27" s="21"/>
      <c r="G27" s="237">
        <v>34.799999999999997</v>
      </c>
      <c r="H27" s="236">
        <v>3.8</v>
      </c>
    </row>
    <row r="28" spans="1:8" x14ac:dyDescent="0.3">
      <c r="A28" s="62" t="s">
        <v>407</v>
      </c>
      <c r="B28" s="21">
        <v>78</v>
      </c>
      <c r="C28" s="21">
        <v>66</v>
      </c>
      <c r="D28" s="21">
        <v>84</v>
      </c>
      <c r="E28" s="21">
        <v>67</v>
      </c>
      <c r="F28" s="21"/>
      <c r="G28" s="237">
        <v>10</v>
      </c>
      <c r="H28" s="236">
        <v>-20.2</v>
      </c>
    </row>
    <row r="29" spans="1:8" x14ac:dyDescent="0.3">
      <c r="A29" s="73" t="s">
        <v>408</v>
      </c>
      <c r="B29" s="43">
        <v>125</v>
      </c>
      <c r="C29" s="43">
        <v>134</v>
      </c>
      <c r="D29" s="43">
        <v>104</v>
      </c>
      <c r="E29" s="43">
        <v>163</v>
      </c>
      <c r="F29" s="43"/>
      <c r="G29" s="240">
        <v>24.2</v>
      </c>
      <c r="H29" s="241">
        <v>5.7</v>
      </c>
    </row>
    <row r="30" spans="1:8" x14ac:dyDescent="0.3">
      <c r="B30" s="21"/>
      <c r="C30" s="21"/>
      <c r="D30" s="21"/>
      <c r="E30" s="21"/>
      <c r="F30" s="21"/>
      <c r="G30" s="21"/>
      <c r="H30" s="21"/>
    </row>
    <row r="31" spans="1:8" x14ac:dyDescent="0.3">
      <c r="A31" s="62" t="s">
        <v>305</v>
      </c>
      <c r="B31" s="75"/>
      <c r="C31" s="75"/>
      <c r="D31" s="75"/>
      <c r="E31" s="75"/>
      <c r="F31" s="75"/>
      <c r="G31" s="75"/>
      <c r="H31" s="75"/>
    </row>
  </sheetData>
  <mergeCells count="2">
    <mergeCell ref="G4:H4"/>
    <mergeCell ref="B4:E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6931D-DC67-47E5-A36F-1713B8060C67}">
  <dimension ref="A1:G27"/>
  <sheetViews>
    <sheetView zoomScale="80" zoomScaleNormal="80" workbookViewId="0">
      <selection activeCell="E2" sqref="E2"/>
    </sheetView>
  </sheetViews>
  <sheetFormatPr defaultColWidth="8.77734375" defaultRowHeight="13.8" x14ac:dyDescent="0.3"/>
  <cols>
    <col min="1" max="1" width="17.77734375" style="62" customWidth="1"/>
    <col min="2" max="2" width="8.44140625" style="62" customWidth="1"/>
    <col min="3" max="4" width="8.77734375" style="62"/>
    <col min="5" max="5" width="9.21875" style="62" bestFit="1" customWidth="1"/>
    <col min="6" max="16384" width="8.77734375" style="62"/>
  </cols>
  <sheetData>
    <row r="1" spans="1:5" x14ac:dyDescent="0.3">
      <c r="A1" s="60"/>
      <c r="B1" s="61" t="s">
        <v>306</v>
      </c>
      <c r="E1" s="62" t="s">
        <v>307</v>
      </c>
    </row>
    <row r="2" spans="1:5" x14ac:dyDescent="0.3">
      <c r="A2" s="63" t="s">
        <v>308</v>
      </c>
      <c r="B2" s="64">
        <v>8214</v>
      </c>
      <c r="C2" s="65">
        <f>B2/B$10</f>
        <v>0.33684642198072584</v>
      </c>
      <c r="D2" s="66"/>
    </row>
    <row r="3" spans="1:5" x14ac:dyDescent="0.3">
      <c r="A3" s="67" t="s">
        <v>340</v>
      </c>
      <c r="B3" s="68">
        <v>2975</v>
      </c>
      <c r="C3" s="65">
        <f t="shared" ref="C3:C10" si="0">B3/B$10</f>
        <v>0.12200123026450686</v>
      </c>
      <c r="D3" s="69"/>
    </row>
    <row r="4" spans="1:5" x14ac:dyDescent="0.3">
      <c r="A4" s="67" t="s">
        <v>341</v>
      </c>
      <c r="B4" s="68">
        <v>2663</v>
      </c>
      <c r="C4" s="65">
        <f t="shared" si="0"/>
        <v>0.10920647939306952</v>
      </c>
    </row>
    <row r="5" spans="1:5" x14ac:dyDescent="0.3">
      <c r="A5" s="67" t="s">
        <v>342</v>
      </c>
      <c r="B5" s="68">
        <v>2549</v>
      </c>
      <c r="C5" s="65">
        <f t="shared" si="0"/>
        <v>0.10453147426696739</v>
      </c>
    </row>
    <row r="6" spans="1:5" x14ac:dyDescent="0.3">
      <c r="A6" s="60" t="s">
        <v>343</v>
      </c>
      <c r="B6" s="70">
        <v>2302</v>
      </c>
      <c r="C6" s="65">
        <f t="shared" si="0"/>
        <v>9.4402296493746152E-2</v>
      </c>
    </row>
    <row r="7" spans="1:5" x14ac:dyDescent="0.3">
      <c r="A7" s="67" t="s">
        <v>344</v>
      </c>
      <c r="B7" s="68">
        <v>2135</v>
      </c>
      <c r="C7" s="65">
        <f t="shared" si="0"/>
        <v>8.7553824072175518E-2</v>
      </c>
    </row>
    <row r="8" spans="1:5" x14ac:dyDescent="0.3">
      <c r="A8" s="67" t="s">
        <v>345</v>
      </c>
      <c r="B8" s="68">
        <v>1843</v>
      </c>
      <c r="C8" s="65">
        <f t="shared" si="0"/>
        <v>7.5579249538650806E-2</v>
      </c>
    </row>
    <row r="9" spans="1:5" x14ac:dyDescent="0.3">
      <c r="A9" s="67" t="s">
        <v>346</v>
      </c>
      <c r="B9" s="68">
        <v>1704</v>
      </c>
      <c r="C9" s="65">
        <f t="shared" si="0"/>
        <v>6.9879023990157885E-2</v>
      </c>
    </row>
    <row r="10" spans="1:5" x14ac:dyDescent="0.3">
      <c r="A10" s="63"/>
      <c r="B10" s="66">
        <f>SUM(B2:B9)</f>
        <v>24385</v>
      </c>
      <c r="C10" s="65">
        <f t="shared" si="0"/>
        <v>1</v>
      </c>
    </row>
    <row r="11" spans="1:5" x14ac:dyDescent="0.3">
      <c r="B11" s="66"/>
    </row>
    <row r="12" spans="1:5" x14ac:dyDescent="0.3">
      <c r="B12" s="69"/>
    </row>
    <row r="13" spans="1:5" x14ac:dyDescent="0.3">
      <c r="C13" s="69"/>
    </row>
    <row r="22" spans="4:7" x14ac:dyDescent="0.3">
      <c r="D22" s="69"/>
      <c r="E22" s="71"/>
      <c r="F22" s="71"/>
      <c r="G22" s="42"/>
    </row>
    <row r="23" spans="4:7" x14ac:dyDescent="0.3">
      <c r="D23" s="42"/>
    </row>
    <row r="27" spans="4:7" x14ac:dyDescent="0.3">
      <c r="E27" s="62" t="s">
        <v>305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758F-EDE2-431C-AB0D-190F9338CF4F}">
  <sheetPr>
    <pageSetUpPr fitToPage="1"/>
  </sheetPr>
  <dimension ref="A1:G15"/>
  <sheetViews>
    <sheetView zoomScale="80" zoomScaleNormal="80" zoomScaleSheetLayoutView="80" workbookViewId="0">
      <selection activeCell="A2" sqref="A2"/>
    </sheetView>
  </sheetViews>
  <sheetFormatPr defaultColWidth="9.21875" defaultRowHeight="13.8" x14ac:dyDescent="0.3"/>
  <cols>
    <col min="1" max="1" width="24.77734375" style="57" customWidth="1"/>
    <col min="2" max="2" width="12" style="57" hidden="1" customWidth="1"/>
    <col min="3" max="3" width="9.77734375" style="57" customWidth="1"/>
    <col min="4" max="4" width="10.77734375" style="57" customWidth="1"/>
    <col min="5" max="5" width="9.33203125" style="57" customWidth="1"/>
    <col min="6" max="6" width="12.5546875" style="57" customWidth="1"/>
    <col min="7" max="7" width="9.77734375" style="57" customWidth="1"/>
    <col min="8" max="8" width="9" style="57" customWidth="1"/>
    <col min="9" max="9" width="10" style="57" customWidth="1"/>
    <col min="10" max="10" width="11" style="57" customWidth="1"/>
    <col min="11" max="11" width="4" style="57" customWidth="1"/>
    <col min="12" max="12" width="11.21875" style="57" customWidth="1"/>
    <col min="13" max="14" width="9.21875" style="57" customWidth="1"/>
    <col min="15" max="16384" width="9.21875" style="57"/>
  </cols>
  <sheetData>
    <row r="1" spans="1:7" ht="15" x14ac:dyDescent="0.3">
      <c r="A1" s="159" t="s">
        <v>335</v>
      </c>
      <c r="B1" s="37"/>
      <c r="C1" s="37"/>
      <c r="D1" s="37"/>
      <c r="E1" s="37"/>
      <c r="F1" s="37"/>
      <c r="G1" s="37"/>
    </row>
    <row r="2" spans="1:7" x14ac:dyDescent="0.3">
      <c r="A2" s="159"/>
      <c r="B2" s="37"/>
      <c r="C2" s="37"/>
      <c r="D2" s="37"/>
      <c r="E2" s="37"/>
      <c r="F2" s="37"/>
      <c r="G2" s="37"/>
    </row>
    <row r="3" spans="1:7" ht="42" customHeight="1" x14ac:dyDescent="0.3">
      <c r="A3" s="106"/>
      <c r="B3" s="77" t="s">
        <v>44</v>
      </c>
      <c r="C3" s="77"/>
      <c r="D3" s="77" t="s">
        <v>339</v>
      </c>
      <c r="E3" s="77" t="s">
        <v>45</v>
      </c>
      <c r="F3" s="77" t="s">
        <v>43</v>
      </c>
      <c r="G3" s="77" t="s">
        <v>45</v>
      </c>
    </row>
    <row r="4" spans="1:7" x14ac:dyDescent="0.3">
      <c r="A4" s="32" t="s">
        <v>42</v>
      </c>
      <c r="B4" s="33">
        <v>183732</v>
      </c>
      <c r="C4" s="34">
        <v>1459588</v>
      </c>
      <c r="D4" s="36">
        <v>100</v>
      </c>
      <c r="E4" s="36">
        <v>-50.229740940875679</v>
      </c>
      <c r="F4" s="35">
        <v>99.690018005080887</v>
      </c>
      <c r="G4" s="35">
        <v>44.478286963885346</v>
      </c>
    </row>
    <row r="5" spans="1:7" x14ac:dyDescent="0.3">
      <c r="A5" s="32" t="s">
        <v>337</v>
      </c>
      <c r="B5" s="33">
        <v>111669</v>
      </c>
      <c r="C5" s="34">
        <v>990562</v>
      </c>
      <c r="D5" s="35">
        <v>67.865863517650183</v>
      </c>
      <c r="E5" s="36">
        <v>-44.479830148619961</v>
      </c>
      <c r="F5" s="35">
        <v>110.59683240423114</v>
      </c>
      <c r="G5" s="35">
        <v>36.539299264482885</v>
      </c>
    </row>
    <row r="6" spans="1:7" x14ac:dyDescent="0.3">
      <c r="A6" s="32" t="s">
        <v>338</v>
      </c>
      <c r="B6" s="33">
        <v>174950</v>
      </c>
      <c r="C6" s="34">
        <v>469026</v>
      </c>
      <c r="D6" s="35">
        <v>32.13413648234981</v>
      </c>
      <c r="E6" s="36">
        <v>-59.161969973086705</v>
      </c>
      <c r="F6" s="35">
        <v>76.655312285459658</v>
      </c>
      <c r="G6" s="35">
        <v>54.691506313507801</v>
      </c>
    </row>
    <row r="7" spans="1:7" x14ac:dyDescent="0.3">
      <c r="A7" s="32" t="s">
        <v>41</v>
      </c>
      <c r="B7" s="33"/>
      <c r="C7" s="34">
        <v>1295753</v>
      </c>
      <c r="D7" s="36">
        <v>100</v>
      </c>
      <c r="E7" s="36">
        <v>38.124811454605727</v>
      </c>
      <c r="F7" s="35">
        <v>52.958741365059545</v>
      </c>
      <c r="G7" s="35">
        <v>-7.784648101972623E-2</v>
      </c>
    </row>
    <row r="8" spans="1:7" x14ac:dyDescent="0.3">
      <c r="A8" s="32" t="s">
        <v>337</v>
      </c>
      <c r="B8" s="33"/>
      <c r="C8" s="34">
        <v>941745</v>
      </c>
      <c r="D8" s="35">
        <v>72.679360958454282</v>
      </c>
      <c r="E8" s="36">
        <v>41.910826834404666</v>
      </c>
      <c r="F8" s="35">
        <v>54.231705371411579</v>
      </c>
      <c r="G8" s="35">
        <v>2.3239723988897709</v>
      </c>
    </row>
    <row r="9" spans="1:7" x14ac:dyDescent="0.3">
      <c r="A9" s="32" t="s">
        <v>338</v>
      </c>
      <c r="B9" s="33"/>
      <c r="C9" s="34">
        <v>354008</v>
      </c>
      <c r="D9" s="35">
        <v>27.320639041545725</v>
      </c>
      <c r="E9" s="36">
        <v>28.971448816846003</v>
      </c>
      <c r="F9" s="35">
        <v>49.572356062574855</v>
      </c>
      <c r="G9" s="35">
        <v>-6.4672527121229155</v>
      </c>
    </row>
    <row r="10" spans="1:7" x14ac:dyDescent="0.3">
      <c r="A10" s="37" t="s">
        <v>40</v>
      </c>
      <c r="B10" s="37"/>
      <c r="C10" s="38">
        <v>2755341</v>
      </c>
      <c r="D10" s="35">
        <v>100</v>
      </c>
      <c r="E10" s="35">
        <v>-28.816426980376431</v>
      </c>
      <c r="F10" s="35">
        <v>77.71372109659022</v>
      </c>
      <c r="G10" s="35">
        <v>19.559570917831106</v>
      </c>
    </row>
    <row r="11" spans="1:7" x14ac:dyDescent="0.3">
      <c r="A11" s="37" t="s">
        <v>337</v>
      </c>
      <c r="B11" s="37">
        <v>457412</v>
      </c>
      <c r="C11" s="38">
        <v>1932307</v>
      </c>
      <c r="D11" s="35">
        <v>70.129504841687478</v>
      </c>
      <c r="E11" s="35">
        <v>-21.05832665721536</v>
      </c>
      <c r="F11" s="35">
        <v>83.126261445515652</v>
      </c>
      <c r="G11" s="35">
        <v>13.871591021254318</v>
      </c>
    </row>
    <row r="12" spans="1:7" x14ac:dyDescent="0.3">
      <c r="A12" s="39" t="s">
        <v>338</v>
      </c>
      <c r="B12" s="39">
        <v>186368</v>
      </c>
      <c r="C12" s="40">
        <v>823034</v>
      </c>
      <c r="D12" s="41">
        <v>29.870495158312526</v>
      </c>
      <c r="E12" s="41">
        <v>-42.161586908271921</v>
      </c>
      <c r="F12" s="41">
        <v>65.006239262290507</v>
      </c>
      <c r="G12" s="41">
        <v>30.012478524581017</v>
      </c>
    </row>
    <row r="13" spans="1:7" x14ac:dyDescent="0.3">
      <c r="A13" s="57" t="s">
        <v>336</v>
      </c>
    </row>
    <row r="15" spans="1:7" x14ac:dyDescent="0.3">
      <c r="A15" s="148" t="s">
        <v>412</v>
      </c>
    </row>
  </sheetData>
  <pageMargins left="0.25" right="0.25" top="0.75" bottom="0.75" header="0.3" footer="0.3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15B98-01A7-4346-A1F6-23B6845DDDCC}">
  <dimension ref="A1:P13"/>
  <sheetViews>
    <sheetView zoomScale="80" zoomScaleNormal="80" zoomScaleSheetLayoutView="100" workbookViewId="0">
      <selection activeCell="A2" sqref="A2"/>
    </sheetView>
  </sheetViews>
  <sheetFormatPr defaultColWidth="9.21875" defaultRowHeight="13.8" x14ac:dyDescent="0.3"/>
  <cols>
    <col min="1" max="1" width="16.21875" style="57" customWidth="1"/>
    <col min="2" max="2" width="8.77734375" style="57" customWidth="1"/>
    <col min="3" max="3" width="11.88671875" style="57" customWidth="1"/>
    <col min="4" max="4" width="1.77734375" style="57" customWidth="1"/>
    <col min="5" max="5" width="10.77734375" style="57" customWidth="1"/>
    <col min="6" max="6" width="12.5546875" style="57" customWidth="1"/>
    <col min="7" max="7" width="2.77734375" style="57" customWidth="1"/>
    <col min="8" max="9" width="8.77734375" style="57" customWidth="1"/>
    <col min="10" max="10" width="3.21875" style="57" customWidth="1"/>
    <col min="11" max="12" width="6.77734375" style="57" customWidth="1"/>
    <col min="13" max="13" width="3.21875" style="57" customWidth="1"/>
    <col min="14" max="15" width="8.77734375" style="57" customWidth="1"/>
    <col min="16" max="16" width="3.44140625" style="57" customWidth="1"/>
    <col min="17" max="18" width="6.77734375" style="57" customWidth="1"/>
    <col min="19" max="16384" width="9.21875" style="57"/>
  </cols>
  <sheetData>
    <row r="1" spans="1:16" ht="15" customHeight="1" x14ac:dyDescent="0.3">
      <c r="A1" s="245" t="s">
        <v>51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</row>
    <row r="4" spans="1:16" ht="18.600000000000001" customHeight="1" x14ac:dyDescent="0.3">
      <c r="A4" s="93"/>
      <c r="B4" s="246" t="s">
        <v>49</v>
      </c>
      <c r="C4" s="246"/>
      <c r="D4" s="106"/>
      <c r="E4" s="246" t="s">
        <v>50</v>
      </c>
      <c r="F4" s="246"/>
    </row>
    <row r="5" spans="1:16" ht="33" customHeight="1" x14ac:dyDescent="0.3">
      <c r="A5" s="39" t="s">
        <v>353</v>
      </c>
      <c r="B5" s="104" t="s">
        <v>352</v>
      </c>
      <c r="C5" s="105" t="s">
        <v>45</v>
      </c>
      <c r="D5" s="104"/>
      <c r="E5" s="94" t="s">
        <v>352</v>
      </c>
      <c r="F5" s="105" t="s">
        <v>45</v>
      </c>
    </row>
    <row r="6" spans="1:16" x14ac:dyDescent="0.3">
      <c r="A6" s="32" t="s">
        <v>46</v>
      </c>
      <c r="B6" s="25">
        <v>215571</v>
      </c>
      <c r="C6" s="58">
        <v>-54.882020284892654</v>
      </c>
      <c r="E6" s="25">
        <v>145638</v>
      </c>
      <c r="F6" s="58">
        <v>-51.950986958228718</v>
      </c>
    </row>
    <row r="7" spans="1:16" x14ac:dyDescent="0.3">
      <c r="A7" s="32" t="s">
        <v>47</v>
      </c>
      <c r="B7" s="25">
        <v>334904</v>
      </c>
      <c r="C7" s="58">
        <v>-25.41844451768646</v>
      </c>
      <c r="E7" s="25">
        <v>153570</v>
      </c>
      <c r="F7" s="58">
        <v>-2.0861758967623469</v>
      </c>
    </row>
    <row r="8" spans="1:16" x14ac:dyDescent="0.3">
      <c r="A8" s="32" t="s">
        <v>48</v>
      </c>
      <c r="B8" s="25">
        <v>224286</v>
      </c>
      <c r="C8" s="58">
        <v>14.315567357631792</v>
      </c>
      <c r="E8" s="25">
        <v>56559</v>
      </c>
      <c r="F8" s="58">
        <v>49.224315339559915</v>
      </c>
    </row>
    <row r="9" spans="1:16" x14ac:dyDescent="0.3">
      <c r="A9" s="39" t="s">
        <v>6</v>
      </c>
      <c r="B9" s="39">
        <v>774761</v>
      </c>
      <c r="C9" s="211">
        <v>-31.011979124463394</v>
      </c>
      <c r="D9" s="39"/>
      <c r="E9" s="39">
        <v>355767</v>
      </c>
      <c r="F9" s="211">
        <v>-28.538888453681555</v>
      </c>
    </row>
    <row r="10" spans="1:16" x14ac:dyDescent="0.3">
      <c r="A10" s="57" t="s">
        <v>336</v>
      </c>
    </row>
    <row r="11" spans="1:16" x14ac:dyDescent="0.3">
      <c r="A11" s="57" t="s">
        <v>354</v>
      </c>
    </row>
    <row r="13" spans="1:16" x14ac:dyDescent="0.3">
      <c r="A13" s="148" t="s">
        <v>412</v>
      </c>
    </row>
  </sheetData>
  <mergeCells count="3">
    <mergeCell ref="A1:P1"/>
    <mergeCell ref="B4:C4"/>
    <mergeCell ref="E4:F4"/>
  </mergeCells>
  <pageMargins left="0.25" right="0.25" top="0.75" bottom="0.75" header="0.3" footer="0.3"/>
  <pageSetup paperSize="9" scale="62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C9D-5561-471E-AF2B-CD2C21A20B66}">
  <sheetPr>
    <tabColor theme="0" tint="-0.14999847407452621"/>
    <pageSetUpPr fitToPage="1"/>
  </sheetPr>
  <dimension ref="A1:O10"/>
  <sheetViews>
    <sheetView zoomScale="80" zoomScaleNormal="80" zoomScaleSheetLayoutView="80" workbookViewId="0">
      <selection activeCell="A2" sqref="A2"/>
    </sheetView>
  </sheetViews>
  <sheetFormatPr defaultColWidth="9.21875" defaultRowHeight="15" customHeight="1" x14ac:dyDescent="0.3"/>
  <cols>
    <col min="1" max="1" width="25.21875" style="57" customWidth="1"/>
    <col min="2" max="2" width="10.44140625" style="57" customWidth="1"/>
    <col min="3" max="5" width="11.21875" style="57" customWidth="1"/>
    <col min="6" max="7" width="10.77734375" style="57" customWidth="1"/>
    <col min="8" max="8" width="3.77734375" style="57" customWidth="1"/>
    <col min="9" max="9" width="10.77734375" style="57" customWidth="1"/>
    <col min="10" max="10" width="12.21875" style="57" customWidth="1"/>
    <col min="11" max="11" width="13.21875" style="57" customWidth="1"/>
    <col min="12" max="12" width="2.44140625" style="57" customWidth="1"/>
    <col min="13" max="13" width="11.21875" style="57" customWidth="1"/>
    <col min="14" max="14" width="12.5546875" style="57" customWidth="1"/>
    <col min="15" max="15" width="13.21875" style="57" customWidth="1"/>
    <col min="16" max="16384" width="9.21875" style="57"/>
  </cols>
  <sheetData>
    <row r="1" spans="1:15" s="54" customFormat="1" ht="18.75" customHeight="1" x14ac:dyDescent="0.3">
      <c r="A1" s="247" t="s">
        <v>355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5" s="54" customFormat="1" ht="13.8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5" ht="46.5" customHeight="1" x14ac:dyDescent="0.3">
      <c r="A3" s="55"/>
      <c r="B3" s="55" t="s">
        <v>55</v>
      </c>
      <c r="C3" s="55" t="s">
        <v>56</v>
      </c>
      <c r="D3" s="55" t="s">
        <v>57</v>
      </c>
      <c r="E3" s="56" t="s">
        <v>58</v>
      </c>
    </row>
    <row r="4" spans="1:15" ht="15" customHeight="1" x14ac:dyDescent="0.3">
      <c r="A4" s="57" t="s">
        <v>52</v>
      </c>
      <c r="B4" s="58">
        <v>75.295367701473452</v>
      </c>
      <c r="C4" s="58">
        <v>8.5303171225441226</v>
      </c>
      <c r="D4" s="58">
        <v>16.174315175982422</v>
      </c>
      <c r="E4" s="59">
        <v>347279</v>
      </c>
    </row>
    <row r="5" spans="1:15" ht="15" customHeight="1" x14ac:dyDescent="0.3">
      <c r="A5" s="57" t="s">
        <v>53</v>
      </c>
      <c r="B5" s="58">
        <v>64.997839430167119</v>
      </c>
      <c r="C5" s="58">
        <v>15.268026818944247</v>
      </c>
      <c r="D5" s="58">
        <v>19.734133750888621</v>
      </c>
      <c r="E5" s="59">
        <v>860884</v>
      </c>
    </row>
    <row r="6" spans="1:15" ht="15" customHeight="1" x14ac:dyDescent="0.3">
      <c r="A6" s="57" t="s">
        <v>54</v>
      </c>
      <c r="B6" s="58">
        <v>55.240324237926707</v>
      </c>
      <c r="C6" s="58">
        <v>15.501769608402785</v>
      </c>
      <c r="D6" s="58">
        <v>29.257906153670511</v>
      </c>
      <c r="E6" s="59">
        <v>87590</v>
      </c>
    </row>
    <row r="7" spans="1:15" ht="15" customHeight="1" x14ac:dyDescent="0.3">
      <c r="B7" s="58"/>
      <c r="C7" s="58"/>
      <c r="D7" s="58"/>
      <c r="E7" s="59"/>
    </row>
    <row r="8" spans="1:15" ht="15" customHeight="1" x14ac:dyDescent="0.3">
      <c r="A8" s="39" t="s">
        <v>59</v>
      </c>
      <c r="B8" s="213">
        <v>869426</v>
      </c>
      <c r="C8" s="213">
        <v>174642</v>
      </c>
      <c r="D8" s="213">
        <v>251685</v>
      </c>
      <c r="E8" s="212">
        <f>SUM(B8:D8)</f>
        <v>1295753</v>
      </c>
    </row>
    <row r="10" spans="1:15" ht="15" customHeight="1" x14ac:dyDescent="0.3">
      <c r="A10" s="148" t="s">
        <v>412</v>
      </c>
    </row>
  </sheetData>
  <mergeCells count="1">
    <mergeCell ref="A1:O1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EA71-4612-41E9-949D-CF205C737EC7}">
  <dimension ref="A1:G31"/>
  <sheetViews>
    <sheetView zoomScale="80" zoomScaleNormal="80" workbookViewId="0">
      <selection activeCell="L21" sqref="L21"/>
    </sheetView>
  </sheetViews>
  <sheetFormatPr defaultColWidth="10" defaultRowHeight="13.8" x14ac:dyDescent="0.3"/>
  <cols>
    <col min="1" max="1" width="17.44140625" style="155" customWidth="1"/>
    <col min="2" max="7" width="11.21875" style="155" customWidth="1"/>
    <col min="8" max="16384" width="10" style="155"/>
  </cols>
  <sheetData>
    <row r="1" spans="1:7" ht="15" x14ac:dyDescent="0.3">
      <c r="A1" s="57" t="s">
        <v>414</v>
      </c>
      <c r="B1" s="154"/>
      <c r="C1" s="154"/>
      <c r="D1" s="154"/>
      <c r="E1" s="154"/>
      <c r="F1" s="154"/>
      <c r="G1" s="154"/>
    </row>
    <row r="2" spans="1:7" ht="13.05" x14ac:dyDescent="0.3">
      <c r="A2" s="164"/>
      <c r="B2" s="165"/>
      <c r="C2" s="165"/>
      <c r="D2" s="166"/>
      <c r="E2" s="165"/>
      <c r="F2" s="165"/>
      <c r="G2" s="165"/>
    </row>
    <row r="3" spans="1:7" x14ac:dyDescent="0.3">
      <c r="A3" s="186"/>
      <c r="B3" s="187" t="s">
        <v>0</v>
      </c>
      <c r="C3" s="187"/>
      <c r="D3" s="187"/>
      <c r="E3" s="187"/>
      <c r="F3" s="188"/>
    </row>
    <row r="4" spans="1:7" ht="27.6" x14ac:dyDescent="0.3">
      <c r="A4" s="167"/>
      <c r="B4" s="168" t="s">
        <v>1</v>
      </c>
      <c r="C4" s="168" t="s">
        <v>2</v>
      </c>
      <c r="D4" s="168" t="s">
        <v>3</v>
      </c>
      <c r="E4" s="168" t="s">
        <v>4</v>
      </c>
      <c r="F4" s="168" t="s">
        <v>5</v>
      </c>
      <c r="G4" s="189" t="s">
        <v>6</v>
      </c>
    </row>
    <row r="5" spans="1:7" ht="13.05" x14ac:dyDescent="0.3">
      <c r="B5" s="170"/>
      <c r="C5" s="170"/>
      <c r="D5" s="170"/>
      <c r="E5" s="170"/>
      <c r="F5" s="170"/>
      <c r="G5" s="190"/>
    </row>
    <row r="6" spans="1:7" x14ac:dyDescent="0.3">
      <c r="B6" s="191" t="s">
        <v>7</v>
      </c>
      <c r="C6" s="191"/>
      <c r="D6" s="191"/>
      <c r="E6" s="191"/>
      <c r="F6" s="191"/>
      <c r="G6" s="191"/>
    </row>
    <row r="7" spans="1:7" ht="13.05" x14ac:dyDescent="0.3">
      <c r="B7" s="154"/>
      <c r="C7" s="154"/>
      <c r="D7" s="154"/>
      <c r="E7" s="154"/>
      <c r="F7" s="154"/>
      <c r="G7" s="154"/>
    </row>
    <row r="8" spans="1:7" x14ac:dyDescent="0.3">
      <c r="A8" s="155" t="s">
        <v>8</v>
      </c>
      <c r="B8" s="192">
        <v>6.2097501908684318</v>
      </c>
      <c r="C8" s="192">
        <v>17.624816606548986</v>
      </c>
      <c r="D8" s="192">
        <v>27.403777791146425</v>
      </c>
      <c r="E8" s="192">
        <v>99.937015668921802</v>
      </c>
      <c r="F8" s="192">
        <v>37.15656306394694</v>
      </c>
      <c r="G8" s="192">
        <v>29.096975997672558</v>
      </c>
    </row>
    <row r="9" spans="1:7" x14ac:dyDescent="0.3">
      <c r="A9" s="155" t="s">
        <v>9</v>
      </c>
      <c r="B9" s="192">
        <v>38.562601998744626</v>
      </c>
      <c r="C9" s="192" t="s">
        <v>10</v>
      </c>
      <c r="D9" s="192">
        <v>44.767490294750893</v>
      </c>
      <c r="E9" s="192">
        <v>29.801799537740088</v>
      </c>
      <c r="F9" s="192">
        <v>43.260913266385138</v>
      </c>
      <c r="G9" s="192">
        <v>42.330931313400519</v>
      </c>
    </row>
    <row r="10" spans="1:7" x14ac:dyDescent="0.3">
      <c r="A10" s="155" t="s">
        <v>11</v>
      </c>
      <c r="B10" s="192">
        <v>9.3934815488122965</v>
      </c>
      <c r="C10" s="192">
        <v>24.302744943350088</v>
      </c>
      <c r="D10" s="192">
        <v>15.219380111232905</v>
      </c>
      <c r="E10" s="192">
        <v>16.815679874660841</v>
      </c>
      <c r="F10" s="192">
        <v>22.937630514677863</v>
      </c>
      <c r="G10" s="192">
        <v>15.163495666514619</v>
      </c>
    </row>
    <row r="11" spans="1:7" x14ac:dyDescent="0.3">
      <c r="A11" s="155" t="s">
        <v>12</v>
      </c>
      <c r="B11" s="192">
        <v>6.5819074220799969</v>
      </c>
      <c r="C11" s="192">
        <v>9.8812161985461202</v>
      </c>
      <c r="D11" s="192">
        <v>12.48391076473731</v>
      </c>
      <c r="E11" s="192">
        <v>17.351891024956451</v>
      </c>
      <c r="F11" s="192">
        <v>18.909343649407514</v>
      </c>
      <c r="G11" s="192">
        <v>13.402513728335448</v>
      </c>
    </row>
    <row r="12" spans="1:7" x14ac:dyDescent="0.3">
      <c r="A12" s="155" t="s">
        <v>13</v>
      </c>
      <c r="B12" s="192">
        <v>5.8851399003399241</v>
      </c>
      <c r="C12" s="192">
        <v>7.3839317674269953</v>
      </c>
      <c r="D12" s="192">
        <v>7.7588877211514236</v>
      </c>
      <c r="E12" s="192">
        <v>8.9966132938470338</v>
      </c>
      <c r="F12" s="192">
        <v>14.608545487847243</v>
      </c>
      <c r="G12" s="192">
        <v>8.7769367926407895</v>
      </c>
    </row>
    <row r="13" spans="1:7" ht="13.05" x14ac:dyDescent="0.3">
      <c r="B13" s="192"/>
      <c r="C13" s="192"/>
      <c r="D13" s="192"/>
      <c r="E13" s="192"/>
      <c r="F13" s="192"/>
      <c r="G13" s="192"/>
    </row>
    <row r="14" spans="1:7" x14ac:dyDescent="0.3">
      <c r="A14" s="155" t="s">
        <v>6</v>
      </c>
      <c r="B14" s="192">
        <v>13.749659466040161</v>
      </c>
      <c r="C14" s="192">
        <v>9.0542955956924782</v>
      </c>
      <c r="D14" s="192">
        <v>16.241359382089541</v>
      </c>
      <c r="E14" s="192">
        <v>14.955833853588766</v>
      </c>
      <c r="F14" s="192">
        <v>32.553476034739589</v>
      </c>
      <c r="G14" s="192">
        <v>20.891659432172482</v>
      </c>
    </row>
    <row r="15" spans="1:7" ht="13.05" x14ac:dyDescent="0.3">
      <c r="B15" s="193"/>
      <c r="C15" s="193"/>
      <c r="D15" s="193"/>
      <c r="E15" s="193"/>
      <c r="F15" s="193"/>
      <c r="G15" s="193"/>
    </row>
    <row r="16" spans="1:7" x14ac:dyDescent="0.3">
      <c r="B16" s="194" t="s">
        <v>356</v>
      </c>
      <c r="C16" s="194"/>
      <c r="D16" s="194"/>
      <c r="E16" s="194"/>
      <c r="F16" s="194"/>
      <c r="G16" s="194"/>
    </row>
    <row r="17" spans="1:7" ht="13.05" x14ac:dyDescent="0.3">
      <c r="B17" s="154"/>
      <c r="C17" s="154"/>
      <c r="D17" s="154"/>
      <c r="E17" s="154"/>
      <c r="F17" s="154"/>
      <c r="G17" s="154"/>
    </row>
    <row r="18" spans="1:7" x14ac:dyDescent="0.3">
      <c r="A18" s="155" t="s">
        <v>8</v>
      </c>
      <c r="B18" s="195">
        <v>0.87019719241421001</v>
      </c>
      <c r="C18" s="195">
        <v>0</v>
      </c>
      <c r="D18" s="195">
        <v>1.493596883865564</v>
      </c>
      <c r="E18" s="195">
        <v>1.4952916665856151</v>
      </c>
      <c r="F18" s="195">
        <v>2.1839528933976595</v>
      </c>
      <c r="G18" s="195">
        <v>1.9819008296251752</v>
      </c>
    </row>
    <row r="19" spans="1:7" x14ac:dyDescent="0.3">
      <c r="A19" s="155" t="s">
        <v>9</v>
      </c>
      <c r="B19" s="195">
        <v>0.62951209010296338</v>
      </c>
      <c r="C19" s="196" t="s">
        <v>10</v>
      </c>
      <c r="D19" s="195">
        <v>0.96786566891400128</v>
      </c>
      <c r="E19" s="195">
        <v>0.55790699960984114</v>
      </c>
      <c r="F19" s="195">
        <v>1.4035336472645383</v>
      </c>
      <c r="G19" s="195">
        <v>1.1633300764032555</v>
      </c>
    </row>
    <row r="20" spans="1:7" x14ac:dyDescent="0.3">
      <c r="A20" s="155" t="s">
        <v>11</v>
      </c>
      <c r="B20" s="195">
        <v>0</v>
      </c>
      <c r="C20" s="195">
        <v>0</v>
      </c>
      <c r="D20" s="195">
        <v>0.70819807706170934</v>
      </c>
      <c r="E20" s="195">
        <v>0</v>
      </c>
      <c r="F20" s="195">
        <v>0.61324335026272081</v>
      </c>
      <c r="G20" s="195">
        <v>0.47999233661499829</v>
      </c>
    </row>
    <row r="21" spans="1:7" x14ac:dyDescent="0.3">
      <c r="A21" s="155" t="s">
        <v>12</v>
      </c>
      <c r="B21" s="195">
        <v>-6.5112359307349266E-2</v>
      </c>
      <c r="C21" s="195">
        <v>0</v>
      </c>
      <c r="D21" s="195">
        <v>0.46282830485837678</v>
      </c>
      <c r="E21" s="195">
        <v>0.10545402515525382</v>
      </c>
      <c r="F21" s="195">
        <v>1.1635881190506581</v>
      </c>
      <c r="G21" s="195">
        <v>0.57581761871456649</v>
      </c>
    </row>
    <row r="22" spans="1:7" x14ac:dyDescent="0.3">
      <c r="A22" s="155" t="s">
        <v>13</v>
      </c>
      <c r="B22" s="195">
        <v>0.53482597822183209</v>
      </c>
      <c r="C22" s="195">
        <v>0.52931521734360842</v>
      </c>
      <c r="D22" s="195">
        <v>0.74246404430044777</v>
      </c>
      <c r="E22" s="195">
        <v>0.78170288208735883</v>
      </c>
      <c r="F22" s="195">
        <v>0.88999755652352519</v>
      </c>
      <c r="G22" s="195">
        <v>0.76148496830761303</v>
      </c>
    </row>
    <row r="23" spans="1:7" ht="13.05" x14ac:dyDescent="0.3">
      <c r="B23" s="195"/>
      <c r="C23" s="195"/>
      <c r="D23" s="195"/>
      <c r="E23" s="195"/>
      <c r="F23" s="195"/>
      <c r="G23" s="195"/>
    </row>
    <row r="24" spans="1:7" x14ac:dyDescent="0.3">
      <c r="A24" s="155" t="s">
        <v>6</v>
      </c>
      <c r="B24" s="195">
        <v>0.47385204037411199</v>
      </c>
      <c r="C24" s="195">
        <v>0.20225938944705035</v>
      </c>
      <c r="D24" s="195">
        <v>0.84022811309213807</v>
      </c>
      <c r="E24" s="195">
        <v>0.31929277684356805</v>
      </c>
      <c r="F24" s="195">
        <v>1.5727317285546576</v>
      </c>
      <c r="G24" s="195">
        <v>1.1196865901304847</v>
      </c>
    </row>
    <row r="25" spans="1:7" ht="13.05" x14ac:dyDescent="0.3">
      <c r="A25" s="164"/>
      <c r="B25" s="165"/>
      <c r="C25" s="165"/>
      <c r="D25" s="165"/>
      <c r="E25" s="165"/>
      <c r="F25" s="165"/>
      <c r="G25" s="165"/>
    </row>
    <row r="26" spans="1:7" ht="13.05" x14ac:dyDescent="0.3">
      <c r="B26" s="197"/>
      <c r="C26" s="197"/>
      <c r="D26" s="197"/>
      <c r="E26" s="197"/>
      <c r="F26" s="197"/>
      <c r="G26" s="197"/>
    </row>
    <row r="27" spans="1:7" s="198" customFormat="1" ht="69" customHeight="1" x14ac:dyDescent="0.3">
      <c r="A27" s="248" t="s">
        <v>413</v>
      </c>
      <c r="B27" s="248"/>
      <c r="C27" s="248"/>
      <c r="D27" s="248"/>
      <c r="E27" s="248"/>
      <c r="F27" s="248"/>
      <c r="G27" s="248"/>
    </row>
    <row r="28" spans="1:7" ht="16.5" customHeight="1" x14ac:dyDescent="0.3">
      <c r="A28" s="199" t="s">
        <v>14</v>
      </c>
    </row>
    <row r="30" spans="1:7" ht="13.05" x14ac:dyDescent="0.3">
      <c r="B30" s="200"/>
      <c r="C30" s="200"/>
      <c r="D30" s="200"/>
      <c r="E30" s="200"/>
      <c r="F30" s="200"/>
      <c r="G30" s="200"/>
    </row>
    <row r="31" spans="1:7" x14ac:dyDescent="0.3">
      <c r="B31" s="200"/>
      <c r="C31" s="200"/>
      <c r="D31" s="200"/>
      <c r="E31" s="200"/>
      <c r="F31" s="200"/>
      <c r="G31" s="200"/>
    </row>
  </sheetData>
  <mergeCells count="1">
    <mergeCell ref="A27:G27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&amp;C&amp;"Times New Roman,Normale"&amp;A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2DB90-1A7F-417F-879B-F4F605CC3005}">
  <sheetPr transitionEvaluation="1"/>
  <dimension ref="A2:W33"/>
  <sheetViews>
    <sheetView topLeftCell="A7" zoomScale="80" zoomScaleNormal="80" workbookViewId="0">
      <selection activeCell="A8" sqref="A8"/>
    </sheetView>
  </sheetViews>
  <sheetFormatPr defaultColWidth="12.21875" defaultRowHeight="13.8" x14ac:dyDescent="0.3"/>
  <cols>
    <col min="1" max="1" width="24.5546875" style="182" customWidth="1"/>
    <col min="2" max="23" width="6.77734375" style="182" customWidth="1"/>
    <col min="24" max="16384" width="12.21875" style="182"/>
  </cols>
  <sheetData>
    <row r="2" spans="1:23" x14ac:dyDescent="0.3">
      <c r="A2" s="182" t="s">
        <v>15</v>
      </c>
    </row>
    <row r="3" spans="1:23" x14ac:dyDescent="0.3">
      <c r="B3" s="183">
        <v>2000</v>
      </c>
      <c r="C3" s="183">
        <v>2001</v>
      </c>
      <c r="D3" s="183">
        <v>2002</v>
      </c>
      <c r="E3" s="183">
        <v>2003</v>
      </c>
      <c r="F3" s="183">
        <v>2004</v>
      </c>
      <c r="G3" s="183">
        <v>2005</v>
      </c>
      <c r="H3" s="183">
        <v>2006.03</v>
      </c>
      <c r="I3" s="183">
        <v>2007</v>
      </c>
      <c r="J3" s="183">
        <v>2008</v>
      </c>
      <c r="K3" s="183">
        <v>2009</v>
      </c>
      <c r="L3" s="183">
        <v>2010</v>
      </c>
      <c r="M3" s="183">
        <v>2011</v>
      </c>
      <c r="N3" s="183">
        <v>2012</v>
      </c>
      <c r="O3" s="183">
        <v>2013</v>
      </c>
      <c r="P3" s="183">
        <v>2014</v>
      </c>
      <c r="Q3" s="183">
        <v>2015</v>
      </c>
      <c r="R3" s="183">
        <v>2016</v>
      </c>
      <c r="S3" s="183">
        <v>2017</v>
      </c>
      <c r="T3" s="183">
        <v>2018</v>
      </c>
      <c r="U3" s="183">
        <v>2019</v>
      </c>
      <c r="V3" s="183">
        <v>2020</v>
      </c>
      <c r="W3" s="183">
        <v>2021</v>
      </c>
    </row>
    <row r="4" spans="1:23" x14ac:dyDescent="0.3">
      <c r="A4" s="182" t="s">
        <v>16</v>
      </c>
      <c r="B4" s="184">
        <v>100</v>
      </c>
      <c r="C4" s="184">
        <v>105.09859321343116</v>
      </c>
      <c r="D4" s="184">
        <v>109.35020364789125</v>
      </c>
      <c r="E4" s="184">
        <v>113.04665943688096</v>
      </c>
      <c r="F4" s="184">
        <v>115.43576514515074</v>
      </c>
      <c r="G4" s="184">
        <v>115.5639523855469</v>
      </c>
      <c r="H4" s="184">
        <v>116.32772644121356</v>
      </c>
      <c r="I4" s="184">
        <v>118.28428059085552</v>
      </c>
      <c r="J4" s="184">
        <v>119.10568528493155</v>
      </c>
      <c r="K4" s="184">
        <v>119.12257166029545</v>
      </c>
      <c r="L4" s="184">
        <v>119.75503819917385</v>
      </c>
      <c r="M4" s="184">
        <v>120.23548882630085</v>
      </c>
      <c r="N4" s="184">
        <v>119.92945990995919</v>
      </c>
      <c r="O4" s="184">
        <v>119.44417753671318</v>
      </c>
      <c r="P4" s="184">
        <v>118.83171380394523</v>
      </c>
      <c r="Q4" s="184">
        <v>117.89910451208523</v>
      </c>
      <c r="R4" s="184">
        <v>117.72552147198624</v>
      </c>
      <c r="S4" s="184">
        <v>117.91820796414979</v>
      </c>
      <c r="T4" s="184">
        <v>118.10068620469532</v>
      </c>
      <c r="U4" s="184">
        <v>117.69823071708636</v>
      </c>
      <c r="V4" s="184">
        <v>117.60618364085057</v>
      </c>
      <c r="W4" s="184">
        <v>118.72587023098109</v>
      </c>
    </row>
    <row r="5" spans="1:23" x14ac:dyDescent="0.3">
      <c r="A5" s="182" t="s">
        <v>17</v>
      </c>
      <c r="B5" s="184">
        <v>100</v>
      </c>
      <c r="C5" s="184">
        <v>102.33553380080932</v>
      </c>
      <c r="D5" s="184">
        <v>104.04442202955084</v>
      </c>
      <c r="E5" s="184">
        <v>105.01468083090404</v>
      </c>
      <c r="F5" s="184">
        <v>105.19971577050265</v>
      </c>
      <c r="G5" s="184">
        <v>103.46093975518976</v>
      </c>
      <c r="H5" s="184">
        <v>102.15219740030891</v>
      </c>
      <c r="I5" s="184">
        <v>102.30598340192182</v>
      </c>
      <c r="J5" s="184">
        <v>99.906568778568541</v>
      </c>
      <c r="K5" s="184">
        <v>99.129670341429559</v>
      </c>
      <c r="L5" s="184">
        <v>98.274957571851658</v>
      </c>
      <c r="M5" s="184">
        <v>96.018586586566641</v>
      </c>
      <c r="N5" s="184">
        <v>92.808849774584431</v>
      </c>
      <c r="O5" s="184">
        <v>91.143550986791936</v>
      </c>
      <c r="P5" s="184">
        <v>90.332708938121328</v>
      </c>
      <c r="Q5" s="184">
        <v>89.301131223975474</v>
      </c>
      <c r="R5" s="184">
        <v>89.22747452717968</v>
      </c>
      <c r="S5" s="184">
        <v>88.232105448289929</v>
      </c>
      <c r="T5" s="184">
        <v>87.226649164244009</v>
      </c>
      <c r="U5" s="184">
        <v>86.230172536402094</v>
      </c>
      <c r="V5" s="184">
        <v>86.338341798690905</v>
      </c>
      <c r="W5" s="184">
        <v>85.572577902842539</v>
      </c>
    </row>
    <row r="6" spans="1:23" x14ac:dyDescent="0.3">
      <c r="C6" s="184"/>
      <c r="D6" s="184"/>
      <c r="E6" s="184"/>
      <c r="F6" s="184"/>
      <c r="G6" s="184"/>
      <c r="H6" s="184"/>
      <c r="I6" s="184"/>
      <c r="J6" s="184"/>
      <c r="K6" s="184"/>
    </row>
    <row r="7" spans="1:23" x14ac:dyDescent="0.3">
      <c r="A7" s="182" t="s">
        <v>64</v>
      </c>
    </row>
    <row r="9" spans="1:23" x14ac:dyDescent="0.3">
      <c r="B9" s="185"/>
      <c r="C9" s="185"/>
      <c r="D9" s="185"/>
      <c r="E9" s="185"/>
      <c r="F9" s="185"/>
    </row>
    <row r="10" spans="1:23" x14ac:dyDescent="0.3">
      <c r="B10" s="185"/>
      <c r="C10" s="185"/>
      <c r="D10" s="185"/>
      <c r="E10" s="185"/>
      <c r="F10" s="185"/>
    </row>
    <row r="33" spans="1:1" x14ac:dyDescent="0.3">
      <c r="A33" s="182" t="s">
        <v>18</v>
      </c>
    </row>
  </sheetData>
  <printOptions gridLines="1"/>
  <pageMargins left="0.78740157480314965" right="0.78740157480314965" top="0.74803149606299213" bottom="0.74803149606299213" header="0.51181102362204722" footer="0.51181102362204722"/>
  <pageSetup paperSize="9" scale="61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68CC-12BE-45E1-B79A-40FBB407732B}">
  <sheetPr>
    <pageSetUpPr fitToPage="1"/>
  </sheetPr>
  <dimension ref="A1:C54"/>
  <sheetViews>
    <sheetView zoomScale="80" zoomScaleNormal="80" workbookViewId="0">
      <selection activeCell="A2" sqref="A2"/>
    </sheetView>
  </sheetViews>
  <sheetFormatPr defaultColWidth="8.44140625" defaultRowHeight="13.8" x14ac:dyDescent="0.3"/>
  <cols>
    <col min="1" max="36" width="11.44140625" style="179" customWidth="1"/>
    <col min="37" max="16384" width="8.44140625" style="179"/>
  </cols>
  <sheetData>
    <row r="1" spans="1:1" x14ac:dyDescent="0.3">
      <c r="A1" s="179" t="s">
        <v>357</v>
      </c>
    </row>
    <row r="30" spans="1:3" x14ac:dyDescent="0.3">
      <c r="A30" s="179" t="s">
        <v>19</v>
      </c>
    </row>
    <row r="32" spans="1:3" ht="55.2" x14ac:dyDescent="0.3">
      <c r="A32" s="180"/>
      <c r="B32" s="181" t="s">
        <v>20</v>
      </c>
      <c r="C32" s="181" t="s">
        <v>21</v>
      </c>
    </row>
    <row r="33" spans="1:3" x14ac:dyDescent="0.3">
      <c r="A33" s="180">
        <v>2000</v>
      </c>
      <c r="B33" s="179">
        <v>371451</v>
      </c>
      <c r="C33" s="179">
        <v>195944</v>
      </c>
    </row>
    <row r="34" spans="1:3" x14ac:dyDescent="0.3">
      <c r="A34" s="180">
        <v>2001</v>
      </c>
      <c r="B34" s="179">
        <v>411695</v>
      </c>
      <c r="C34" s="179">
        <v>191762</v>
      </c>
    </row>
    <row r="35" spans="1:3" x14ac:dyDescent="0.3">
      <c r="A35" s="180">
        <v>2002</v>
      </c>
      <c r="B35" s="179">
        <v>418929</v>
      </c>
      <c r="C35" s="179">
        <v>205936</v>
      </c>
    </row>
    <row r="36" spans="1:3" x14ac:dyDescent="0.3">
      <c r="A36" s="180">
        <v>2003</v>
      </c>
      <c r="B36" s="179">
        <v>715871</v>
      </c>
      <c r="C36" s="179">
        <v>207266</v>
      </c>
    </row>
    <row r="37" spans="1:3" x14ac:dyDescent="0.3">
      <c r="A37" s="180">
        <v>2004</v>
      </c>
      <c r="B37" s="179">
        <v>772715</v>
      </c>
      <c r="C37" s="179">
        <v>207561</v>
      </c>
    </row>
    <row r="38" spans="1:3" x14ac:dyDescent="0.3">
      <c r="A38" s="180">
        <v>2005</v>
      </c>
      <c r="B38" s="179">
        <v>685490</v>
      </c>
      <c r="C38" s="179">
        <v>196881</v>
      </c>
    </row>
    <row r="39" spans="1:3" x14ac:dyDescent="0.3">
      <c r="A39" s="180">
        <v>2006</v>
      </c>
      <c r="B39" s="179">
        <v>676335</v>
      </c>
      <c r="C39" s="179">
        <v>202660</v>
      </c>
    </row>
    <row r="40" spans="1:3" x14ac:dyDescent="0.3">
      <c r="A40" s="180">
        <v>2007</v>
      </c>
      <c r="B40" s="179">
        <v>577622</v>
      </c>
      <c r="C40" s="179">
        <v>191147</v>
      </c>
    </row>
    <row r="41" spans="1:3" x14ac:dyDescent="0.3">
      <c r="A41" s="180">
        <v>2008</v>
      </c>
      <c r="B41" s="179">
        <v>730280</v>
      </c>
      <c r="C41" s="179">
        <v>179771</v>
      </c>
    </row>
    <row r="42" spans="1:3" x14ac:dyDescent="0.3">
      <c r="A42" s="180">
        <v>2009</v>
      </c>
      <c r="B42" s="179">
        <v>568730</v>
      </c>
      <c r="C42" s="179">
        <v>161711</v>
      </c>
    </row>
    <row r="43" spans="1:3" x14ac:dyDescent="0.3">
      <c r="A43" s="180">
        <v>2010</v>
      </c>
      <c r="B43" s="179">
        <v>501254</v>
      </c>
      <c r="C43" s="179">
        <v>149475</v>
      </c>
    </row>
    <row r="44" spans="1:3" x14ac:dyDescent="0.3">
      <c r="A44" s="180">
        <v>2011</v>
      </c>
      <c r="B44" s="179">
        <v>581716</v>
      </c>
      <c r="C44" s="179">
        <v>150956</v>
      </c>
    </row>
    <row r="45" spans="1:3" x14ac:dyDescent="0.3">
      <c r="A45" s="180">
        <v>2012</v>
      </c>
      <c r="B45" s="179">
        <v>271333</v>
      </c>
      <c r="C45" s="179">
        <v>121389</v>
      </c>
    </row>
    <row r="46" spans="1:3" x14ac:dyDescent="0.3">
      <c r="A46" s="180">
        <v>2013</v>
      </c>
      <c r="B46" s="179">
        <v>272554</v>
      </c>
      <c r="C46" s="179">
        <v>122070</v>
      </c>
    </row>
    <row r="47" spans="1:3" x14ac:dyDescent="0.3">
      <c r="A47" s="180">
        <v>2014</v>
      </c>
      <c r="B47" s="179">
        <v>293197</v>
      </c>
      <c r="C47" s="179">
        <v>117583</v>
      </c>
    </row>
    <row r="48" spans="1:3" x14ac:dyDescent="0.3">
      <c r="A48" s="180">
        <v>2015</v>
      </c>
      <c r="B48" s="179">
        <v>429843</v>
      </c>
      <c r="C48" s="179">
        <v>121422</v>
      </c>
    </row>
    <row r="49" spans="1:3" x14ac:dyDescent="0.3">
      <c r="A49" s="180">
        <v>2016</v>
      </c>
      <c r="B49" s="179">
        <v>490837</v>
      </c>
      <c r="C49" s="179">
        <v>131812</v>
      </c>
    </row>
    <row r="50" spans="1:3" x14ac:dyDescent="0.3">
      <c r="A50" s="180">
        <v>2017</v>
      </c>
      <c r="B50" s="179">
        <v>501162</v>
      </c>
      <c r="C50" s="179">
        <v>134501</v>
      </c>
    </row>
    <row r="51" spans="1:3" x14ac:dyDescent="0.3">
      <c r="A51" s="180">
        <v>2018</v>
      </c>
      <c r="B51" s="179">
        <v>475466.44900000002</v>
      </c>
      <c r="C51" s="179">
        <v>139318</v>
      </c>
    </row>
    <row r="52" spans="1:3" x14ac:dyDescent="0.3">
      <c r="A52" s="180">
        <v>2019</v>
      </c>
      <c r="B52" s="179">
        <v>553438.20299999998</v>
      </c>
      <c r="C52" s="179">
        <v>139596.636</v>
      </c>
    </row>
    <row r="53" spans="1:3" x14ac:dyDescent="0.3">
      <c r="A53" s="180">
        <v>2020</v>
      </c>
      <c r="B53" s="179">
        <v>319058.94400000002</v>
      </c>
      <c r="C53" s="179">
        <v>127870.518576</v>
      </c>
    </row>
    <row r="54" spans="1:3" x14ac:dyDescent="0.3">
      <c r="A54" s="180">
        <v>2021</v>
      </c>
      <c r="B54" s="179">
        <v>362939.76899999997</v>
      </c>
      <c r="C54" s="179">
        <v>159568.5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6ADF7-557C-44CD-B185-4AD017DAFC9D}">
  <dimension ref="A1:F11"/>
  <sheetViews>
    <sheetView zoomScale="80" zoomScaleNormal="80" workbookViewId="0">
      <selection activeCell="A2" sqref="A2"/>
    </sheetView>
  </sheetViews>
  <sheetFormatPr defaultColWidth="10" defaultRowHeight="13.8" x14ac:dyDescent="0.3"/>
  <cols>
    <col min="1" max="1" width="17.44140625" style="155" customWidth="1"/>
    <col min="2" max="6" width="11.21875" style="155" customWidth="1"/>
    <col min="7" max="16384" width="10" style="155"/>
  </cols>
  <sheetData>
    <row r="1" spans="1:6" x14ac:dyDescent="0.3">
      <c r="A1" s="57" t="s">
        <v>65</v>
      </c>
      <c r="B1" s="154"/>
      <c r="C1" s="154"/>
      <c r="D1" s="154"/>
      <c r="E1" s="154"/>
      <c r="F1" s="154"/>
    </row>
    <row r="2" spans="1:6" ht="13.05" x14ac:dyDescent="0.3">
      <c r="A2" s="164"/>
      <c r="B2" s="165"/>
      <c r="C2" s="165"/>
      <c r="D2" s="165"/>
      <c r="E2" s="166"/>
      <c r="F2" s="165"/>
    </row>
    <row r="3" spans="1:6" ht="41.4" x14ac:dyDescent="0.3">
      <c r="A3" s="167"/>
      <c r="B3" s="168" t="s">
        <v>22</v>
      </c>
      <c r="C3" s="168" t="s">
        <v>23</v>
      </c>
      <c r="D3" s="169" t="s">
        <v>24</v>
      </c>
      <c r="E3" s="168" t="s">
        <v>25</v>
      </c>
      <c r="F3" s="168" t="s">
        <v>26</v>
      </c>
    </row>
    <row r="4" spans="1:6" ht="13.05" x14ac:dyDescent="0.3">
      <c r="B4" s="170"/>
      <c r="C4" s="170"/>
      <c r="D4" s="170"/>
      <c r="E4" s="170"/>
      <c r="F4" s="170"/>
    </row>
    <row r="5" spans="1:6" x14ac:dyDescent="0.3">
      <c r="A5" s="155" t="s">
        <v>27</v>
      </c>
      <c r="B5" s="171">
        <v>33</v>
      </c>
      <c r="C5" s="172">
        <v>471.19050000000004</v>
      </c>
      <c r="D5" s="173">
        <v>12.342232490000001</v>
      </c>
      <c r="E5" s="174">
        <v>26193.72098970586</v>
      </c>
      <c r="F5" s="175">
        <v>374007.04515151517</v>
      </c>
    </row>
    <row r="6" spans="1:6" x14ac:dyDescent="0.3">
      <c r="A6" s="155" t="s">
        <v>11</v>
      </c>
      <c r="B6" s="176">
        <v>36</v>
      </c>
      <c r="C6" s="172">
        <v>1923.3109999999997</v>
      </c>
      <c r="D6" s="173">
        <v>16.859671689999999</v>
      </c>
      <c r="E6" s="174">
        <v>8765.9622858705661</v>
      </c>
      <c r="F6" s="175">
        <v>468324.21361111116</v>
      </c>
    </row>
    <row r="7" spans="1:6" x14ac:dyDescent="0.3">
      <c r="A7" s="155" t="s">
        <v>12</v>
      </c>
      <c r="B7" s="176">
        <v>121</v>
      </c>
      <c r="C7" s="172">
        <v>3794.6106999999997</v>
      </c>
      <c r="D7" s="173">
        <v>40.746347049999997</v>
      </c>
      <c r="E7" s="174">
        <v>10737.951866841044</v>
      </c>
      <c r="F7" s="175">
        <v>336746.66983471072</v>
      </c>
    </row>
    <row r="8" spans="1:6" ht="13.05" x14ac:dyDescent="0.3">
      <c r="B8" s="177"/>
      <c r="C8" s="176"/>
      <c r="D8" s="173"/>
      <c r="E8" s="178"/>
      <c r="F8" s="174"/>
    </row>
    <row r="9" spans="1:6" x14ac:dyDescent="0.3">
      <c r="A9" s="155" t="s">
        <v>28</v>
      </c>
      <c r="B9" s="176">
        <v>190</v>
      </c>
      <c r="C9" s="176">
        <v>6189.1121999999996</v>
      </c>
      <c r="D9" s="173">
        <v>69.948251229999997</v>
      </c>
      <c r="E9" s="174">
        <v>11301.823099927</v>
      </c>
      <c r="F9" s="174">
        <v>368148.69068421057</v>
      </c>
    </row>
    <row r="10" spans="1:6" ht="13.05" x14ac:dyDescent="0.3">
      <c r="A10" s="164"/>
      <c r="B10" s="165"/>
      <c r="C10" s="165"/>
      <c r="D10" s="165"/>
      <c r="E10" s="165"/>
      <c r="F10" s="165"/>
    </row>
    <row r="11" spans="1:6" x14ac:dyDescent="0.3">
      <c r="A11" s="155" t="s">
        <v>29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&amp;C&amp;"Times New Roman,Normale"&amp;A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2</vt:i4>
      </vt:variant>
    </vt:vector>
  </HeadingPairs>
  <TitlesOfParts>
    <vt:vector size="26" baseType="lpstr">
      <vt:lpstr>t1</vt:lpstr>
      <vt:lpstr>t2</vt:lpstr>
      <vt:lpstr>t3</vt:lpstr>
      <vt:lpstr>t4</vt:lpstr>
      <vt:lpstr>t5</vt:lpstr>
      <vt:lpstr>t6</vt:lpstr>
      <vt:lpstr>f1</vt:lpstr>
      <vt:lpstr>f2</vt:lpstr>
      <vt:lpstr>t7</vt:lpstr>
      <vt:lpstr>t8</vt:lpstr>
      <vt:lpstr>t9</vt:lpstr>
      <vt:lpstr>f3</vt:lpstr>
      <vt:lpstr>t10</vt:lpstr>
      <vt:lpstr>t11</vt:lpstr>
      <vt:lpstr>f4</vt:lpstr>
      <vt:lpstr>t12</vt:lpstr>
      <vt:lpstr>t13</vt:lpstr>
      <vt:lpstr>t14</vt:lpstr>
      <vt:lpstr>f5</vt:lpstr>
      <vt:lpstr>t15</vt:lpstr>
      <vt:lpstr>t16</vt:lpstr>
      <vt:lpstr>t17</vt:lpstr>
      <vt:lpstr>t18</vt:lpstr>
      <vt:lpstr>f6</vt:lpstr>
      <vt:lpstr>'t1'!Area_stampa</vt:lpstr>
      <vt:lpstr>'t5'!Area_stampa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Povellato</dc:creator>
  <cp:keywords/>
  <dc:description/>
  <cp:lastModifiedBy>Fabio Iacobini (CREA-PB)</cp:lastModifiedBy>
  <cp:revision/>
  <dcterms:created xsi:type="dcterms:W3CDTF">2022-10-12T18:49:25Z</dcterms:created>
  <dcterms:modified xsi:type="dcterms:W3CDTF">2022-12-22T11:00:37Z</dcterms:modified>
  <cp:category/>
  <cp:contentStatus/>
</cp:coreProperties>
</file>